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firstSheet="1" activeTab="1"/>
  </bookViews>
  <sheets>
    <sheet name="Лист17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<sst xmlns="http://schemas.openxmlformats.org/spreadsheetml/2006/main" count="1865" uniqueCount="539">
  <si>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</si>
  <si>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</si>
  <si>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</si>
  <si>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</si>
  <si>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</si>
  <si>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</si>
  <si>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</si>
  <si>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</si>
  <si>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>Код дохода по КД</t>
  </si>
  <si>
    <t xml:space="preserve">Код расхода </t>
  </si>
  <si>
    <t>Код источника</t>
  </si>
  <si>
    <t>финансирования</t>
  </si>
  <si>
    <t>по КИВФ, КИВнФ</t>
  </si>
  <si>
    <t>Расходы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</si>
  <si>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</si>
  <si>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</si>
  <si>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</si>
  <si>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</si>
  <si>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</si>
  <si>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</si>
  <si>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</si>
  <si>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</si>
  <si>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</si>
  <si>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</si>
  <si>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</si>
  <si>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</si>
  <si>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</si>
  <si>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</si>
  <si>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</si>
  <si>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</si>
  <si>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</si>
  <si>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</si>
  <si>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>источники внутреннего финансирования бюджетов</t>
  </si>
  <si>
    <t>источники внешнего финансирования бюджетов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</si>
  <si>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</si>
  <si>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</si>
  <si>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</si>
  <si>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</si>
  <si>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</si>
  <si>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</si>
  <si>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>Исполнено</t>
  </si>
  <si>
    <t>5</t>
  </si>
  <si>
    <t>6</t>
  </si>
  <si>
    <t xml:space="preserve">         ОТЧЕТ ОБ ИСПОЛНЕНИИ БЮДЖЕТА</t>
  </si>
  <si>
    <t xml:space="preserve">                                  3. Источники финансирования дефицитов бюджетов</t>
  </si>
  <si>
    <t xml:space="preserve">                        Форма 0503117  с.3</t>
  </si>
  <si>
    <t>Периодичность:  месячная</t>
  </si>
  <si>
    <t>Доходы бюджета - всего</t>
  </si>
  <si>
    <t>Х</t>
  </si>
  <si>
    <t xml:space="preserve">Утвержденные </t>
  </si>
  <si>
    <t>бюджетные</t>
  </si>
  <si>
    <t>Утвержденные</t>
  </si>
  <si>
    <t xml:space="preserve">Наименование органа, организующего </t>
  </si>
  <si>
    <t>заработная плата</t>
  </si>
  <si>
    <t>начисл.на выпл.по опл.труда</t>
  </si>
  <si>
    <t>прочие выплаты</t>
  </si>
  <si>
    <t>услуги связи</t>
  </si>
  <si>
    <t>транспортные услуги</t>
  </si>
  <si>
    <t>работы,усл.по содерж.имущ.</t>
  </si>
  <si>
    <t>прочие работы,услуги</t>
  </si>
  <si>
    <t>прочие расходы</t>
  </si>
  <si>
    <t>увелич.ст-ти осн.средств</t>
  </si>
  <si>
    <t>приобретение ГСМ</t>
  </si>
  <si>
    <t>приобр.канц.и хоз.товаров</t>
  </si>
  <si>
    <t>увел.ст-ти матер.запасов</t>
  </si>
  <si>
    <t>Меропр.по землеустр. и землепольз.,всего</t>
  </si>
  <si>
    <t>Коммунальное хозяйство</t>
  </si>
  <si>
    <t>Культура, итого</t>
  </si>
  <si>
    <t>коммунальные услуги, т/э</t>
  </si>
  <si>
    <t>коммунальные услуги, э/э</t>
  </si>
  <si>
    <t>коммунальные услуги, вода</t>
  </si>
  <si>
    <t>Музей, всего</t>
  </si>
  <si>
    <t>Музей ПД,  всего</t>
  </si>
  <si>
    <t>79834010</t>
  </si>
  <si>
    <t>41206501000</t>
  </si>
  <si>
    <t>10102010011000</t>
  </si>
  <si>
    <t>НДФЛ с ФЛ,не явл.налог.резид.</t>
  </si>
  <si>
    <t>10102030011000</t>
  </si>
  <si>
    <t>единый с/х налог</t>
  </si>
  <si>
    <t>налог на имущество физ.лиц</t>
  </si>
  <si>
    <t>10601030101000</t>
  </si>
  <si>
    <t>10601030102000</t>
  </si>
  <si>
    <t>земельный налог</t>
  </si>
  <si>
    <t>доходы от сдачи в аренду имущ.</t>
  </si>
  <si>
    <t>дох.от продажи зем.участков</t>
  </si>
  <si>
    <t>невыясненные поступления</t>
  </si>
  <si>
    <t>доходы с продажи усл.ГДЦ</t>
  </si>
  <si>
    <t>доходы с продажи усл.ВГЦБ</t>
  </si>
  <si>
    <t>доходы с продажи усл.музея</t>
  </si>
  <si>
    <t>аренд.плата за зем.,пост.от прод.права на закл.дог.аренды</t>
  </si>
  <si>
    <t>проч.пост.от исп.имущ.</t>
  </si>
  <si>
    <t>Субсидии юр.лицам</t>
  </si>
  <si>
    <t>безвозм.,безвозвр.перечисл.</t>
  </si>
  <si>
    <t>КОСГУ</t>
  </si>
  <si>
    <t>110</t>
  </si>
  <si>
    <t>120</t>
  </si>
  <si>
    <t>130</t>
  </si>
  <si>
    <t>180</t>
  </si>
  <si>
    <t>151</t>
  </si>
  <si>
    <t>430</t>
  </si>
  <si>
    <t>выпл.пенс.по выслуге лет</t>
  </si>
  <si>
    <t>10604011021000</t>
  </si>
  <si>
    <t>10604012021000</t>
  </si>
  <si>
    <t>трансп.налог с организаций</t>
  </si>
  <si>
    <t>трансп.налог с физ.лиц</t>
  </si>
  <si>
    <t>Доп.</t>
  </si>
  <si>
    <t>ФК</t>
  </si>
  <si>
    <t>7</t>
  </si>
  <si>
    <t>132</t>
  </si>
  <si>
    <t xml:space="preserve">Музей, итого </t>
  </si>
  <si>
    <t>ГДЦ "Родник", итого</t>
  </si>
  <si>
    <t>Администр.комиссия</t>
  </si>
  <si>
    <t>141</t>
  </si>
  <si>
    <t>Субв.бюджетам поселений на выполн.передав.полном.суб.РФ</t>
  </si>
  <si>
    <t>410</t>
  </si>
  <si>
    <t>дох.от реализ.иного имущ.</t>
  </si>
  <si>
    <t>139</t>
  </si>
  <si>
    <t>Межбюдж.трансферты на организацию межбибл.фонда</t>
  </si>
  <si>
    <t>безвозм.пост-ия уч-ям, наход. В введении орг.мест.самоупр.</t>
  </si>
  <si>
    <t>142</t>
  </si>
  <si>
    <t>10604011022000</t>
  </si>
  <si>
    <t>114</t>
  </si>
  <si>
    <t>116</t>
  </si>
  <si>
    <t>115</t>
  </si>
  <si>
    <t xml:space="preserve">              1. Доходы бюджета</t>
  </si>
  <si>
    <t>Резервный фонд</t>
  </si>
  <si>
    <t>Оценка недвижимости</t>
  </si>
  <si>
    <t>Гражданская оборона</t>
  </si>
  <si>
    <t>Подготовка насел.к чрезвычайным ситуациям</t>
  </si>
  <si>
    <t>Первичный воинский учет</t>
  </si>
  <si>
    <t>10604011023000</t>
  </si>
  <si>
    <t>Субвенция на осущ.полном.ВУС</t>
  </si>
  <si>
    <t>017</t>
  </si>
  <si>
    <t>10503010011000</t>
  </si>
  <si>
    <t>НДФЛ с доходов,источником которых является налог.агент</t>
  </si>
  <si>
    <t xml:space="preserve">    - пени</t>
  </si>
  <si>
    <t xml:space="preserve">    - штрафы</t>
  </si>
  <si>
    <t>10102020011000</t>
  </si>
  <si>
    <t>НДФЛ с з/п ИП,нотар.,адвокат.</t>
  </si>
  <si>
    <t>10102010012000</t>
  </si>
  <si>
    <t>10102010013000</t>
  </si>
  <si>
    <t>аренд.,пост.от прод.пр.на закл.дог.аренд.за зем.,в соб.пос.</t>
  </si>
  <si>
    <t>10102020012000</t>
  </si>
  <si>
    <t>10102030012000</t>
  </si>
  <si>
    <t>10601030104000</t>
  </si>
  <si>
    <t xml:space="preserve">    - проценты</t>
  </si>
  <si>
    <t>проч.доходы от комп.затрат</t>
  </si>
  <si>
    <t>10102010014000</t>
  </si>
  <si>
    <t>025</t>
  </si>
  <si>
    <t>10102020013000</t>
  </si>
  <si>
    <t>10102030013000</t>
  </si>
  <si>
    <t>8</t>
  </si>
  <si>
    <t>Центральный аппарат,  итого</t>
  </si>
  <si>
    <t>дотация на выравнивание бюджет. обеспеченности из ОБ</t>
  </si>
  <si>
    <t>дотация на выравнивание бюджет. обеспеченности из ВМР</t>
  </si>
  <si>
    <t xml:space="preserve">Культура </t>
  </si>
  <si>
    <t xml:space="preserve">командировочные расходы </t>
  </si>
  <si>
    <t xml:space="preserve"> </t>
  </si>
  <si>
    <t>командировочные расходы</t>
  </si>
  <si>
    <t>Развитие общ.инфраструктуры</t>
  </si>
  <si>
    <t>административные штрафы</t>
  </si>
  <si>
    <t>140</t>
  </si>
  <si>
    <t>Дорожное хозяйство</t>
  </si>
  <si>
    <t>Субсидия на кап.ремонт дорог</t>
  </si>
  <si>
    <t xml:space="preserve">Наименование публично-правового образования   </t>
  </si>
  <si>
    <t>Результат исполнения бюджета (дефицит/профицит)</t>
  </si>
  <si>
    <t>10503010012000</t>
  </si>
  <si>
    <t>10503020011000</t>
  </si>
  <si>
    <t>10503020012000</t>
  </si>
  <si>
    <t xml:space="preserve">                                                                                     </t>
  </si>
  <si>
    <t>Председатель Комитета по городскому хозяйству  _______________________А.П.Дмитравцов</t>
  </si>
  <si>
    <t>Начальник бюджетного сектора-главный бухгалтер ______________Т.Н.Золотова</t>
  </si>
  <si>
    <t>Субсидия на выпл.стим.хар-ра</t>
  </si>
  <si>
    <t>Благоустройство</t>
  </si>
  <si>
    <t>0104-9120014-121-211</t>
  </si>
  <si>
    <t>0104-9120014-121-213</t>
  </si>
  <si>
    <t>0104-9120015-244-221</t>
  </si>
  <si>
    <t>0111-9100700-870-290</t>
  </si>
  <si>
    <t>0113-9100902-244-226</t>
  </si>
  <si>
    <t>пособия по соц.пом.насел.</t>
  </si>
  <si>
    <t>0309-9100218-244-226</t>
  </si>
  <si>
    <t>Др.вопр-сы в обл.нац. без-ти</t>
  </si>
  <si>
    <t>0309-9100219-244-226</t>
  </si>
  <si>
    <t>0314-9100247-244-225</t>
  </si>
  <si>
    <t>0412-9100340-244-226</t>
  </si>
  <si>
    <t>0113-9100906-244-290</t>
  </si>
  <si>
    <t xml:space="preserve">Закупка автотр. и коммун.тех. </t>
  </si>
  <si>
    <t>Молодежная политика</t>
  </si>
  <si>
    <t>Культурно-досуговые мер-ия</t>
  </si>
  <si>
    <t>Физ.культура и спорт</t>
  </si>
  <si>
    <t>ГДЦ "Родник", всего</t>
  </si>
  <si>
    <t>ГДЦ "Родник" ПД, всего</t>
  </si>
  <si>
    <t>Молодёжная политика - МКУК ГДЦ "Родник"</t>
  </si>
  <si>
    <t>Культурно-досуговые мероприятия - "Родник" ПД</t>
  </si>
  <si>
    <t xml:space="preserve">Культурно-досуговые мероприятия - ГДЦ "Родник" </t>
  </si>
  <si>
    <t>0801-9100443-244-340-008</t>
  </si>
  <si>
    <t>Физ.культура и спорт - ГДЦ "Родник"</t>
  </si>
  <si>
    <t>МКУК "ВГЦБ" межпос., всего</t>
  </si>
  <si>
    <t>МКУК "ВГЦБ" ПД, всего</t>
  </si>
  <si>
    <t>Культурно-досуговые мероприятия - МКУК "ВГЦБ"</t>
  </si>
  <si>
    <t>МКУК "ВГЦБ", всего</t>
  </si>
  <si>
    <t>Молодежная политика - МКУК "ВГЦБ"</t>
  </si>
  <si>
    <t>МКУК "ВГЦБ", итого</t>
  </si>
  <si>
    <t>Песионное обеспечение</t>
  </si>
  <si>
    <t>1001-9100491-321-263</t>
  </si>
  <si>
    <t>Мероп-ия по повышению з/пл. раб-м культуры "Родник"</t>
  </si>
  <si>
    <t>0801-9100597-111-211</t>
  </si>
  <si>
    <t>0801-9100597-111-213</t>
  </si>
  <si>
    <t>Мероп-ия по повышению з/пл. раб-м культуры "Музей"</t>
  </si>
  <si>
    <t>Мероп-ия по повышению з/пл. раб-м культуры "ВГЦБ"</t>
  </si>
  <si>
    <t>Культурно-досуговые мероприятия - "ВГЦБ"  ПД</t>
  </si>
  <si>
    <t>Другие общегосуд. вопр-сы</t>
  </si>
  <si>
    <t>Обслуживание муниц.долга</t>
  </si>
  <si>
    <t>1301-9100065-730-231</t>
  </si>
  <si>
    <t>акцизы на дизельное топливо</t>
  </si>
  <si>
    <t>10302230010000</t>
  </si>
  <si>
    <t>акцизы на моторное масло</t>
  </si>
  <si>
    <t>10302240010000</t>
  </si>
  <si>
    <t>акцизы на автомобильн. бензин</t>
  </si>
  <si>
    <t>акцизы на прямогонный бензин</t>
  </si>
  <si>
    <t>МБТ к Дню образования ЛО</t>
  </si>
  <si>
    <t>0104-9107134-121-211</t>
  </si>
  <si>
    <t>0104-9107134-121-213</t>
  </si>
  <si>
    <t>0104-9107134-244-221</t>
  </si>
  <si>
    <t>0104-9107134-244-310</t>
  </si>
  <si>
    <t>0104-9107134-244-340-008</t>
  </si>
  <si>
    <t>0203-9105118-121-211</t>
  </si>
  <si>
    <t>0203-9105118-121-213</t>
  </si>
  <si>
    <t>0203-9105118-122-222</t>
  </si>
  <si>
    <t>0203-9105118-244-221</t>
  </si>
  <si>
    <t>0203-9105118-244-226</t>
  </si>
  <si>
    <t>0203-9105118-244-340</t>
  </si>
  <si>
    <t>выплата Почетному гражданину</t>
  </si>
  <si>
    <t>0801-9180442-111-211</t>
  </si>
  <si>
    <t>0801-9180442-111-213</t>
  </si>
  <si>
    <t>0801-9180442-112-222</t>
  </si>
  <si>
    <t>0801-9180442-244-221</t>
  </si>
  <si>
    <t>0801-9180442-244-226</t>
  </si>
  <si>
    <t>0801-9180442-244-310</t>
  </si>
  <si>
    <t>0801-9180442-244-340-008</t>
  </si>
  <si>
    <t>147</t>
  </si>
  <si>
    <t>МБТ на мероп.к Дню образ.ЛО</t>
  </si>
  <si>
    <t>Субсидия 95-ОЗ (старосты)</t>
  </si>
  <si>
    <t>МБТ на развитие инфрастр.</t>
  </si>
  <si>
    <t>Мероприятия по 95-ОЗ</t>
  </si>
  <si>
    <t>0503-2327088-244-226</t>
  </si>
  <si>
    <t>0801-9107202-244-226</t>
  </si>
  <si>
    <t>0801-9107202-244-310</t>
  </si>
  <si>
    <t>0801-9107202-244-225</t>
  </si>
  <si>
    <t>Ремонт дорог в рамках МЦП</t>
  </si>
  <si>
    <t>0409-2310315-244-225</t>
  </si>
  <si>
    <t>0409-2310315-244-226</t>
  </si>
  <si>
    <t>Содерж. дорог  в рамках МЦП</t>
  </si>
  <si>
    <t>0409-2310316-244-225</t>
  </si>
  <si>
    <t>0409-2310316-244-226</t>
  </si>
  <si>
    <t>0409-2310316-244-340-008</t>
  </si>
  <si>
    <t>Кап.рем.жил.фонда по МЦП</t>
  </si>
  <si>
    <t>Владение, пользование и распор.имуществом по МЦП</t>
  </si>
  <si>
    <t>0501-2320351-244-225</t>
  </si>
  <si>
    <t>Жилищное хозяйство</t>
  </si>
  <si>
    <t>0502-2320351-244-225</t>
  </si>
  <si>
    <t>0502-2320354-810-241</t>
  </si>
  <si>
    <t>Газификация нас.пунктов</t>
  </si>
  <si>
    <t>0502-2330067-414-310</t>
  </si>
  <si>
    <t>Развитие систем водоснабж-я</t>
  </si>
  <si>
    <t>0502-2330068-414-310</t>
  </si>
  <si>
    <t>Уличное освещение по МЦП</t>
  </si>
  <si>
    <t>0503-2320601-244-223-003</t>
  </si>
  <si>
    <t>0503-2320601-244-225</t>
  </si>
  <si>
    <t>0503-2320601-244-226</t>
  </si>
  <si>
    <t>Озеленение по МЦП</t>
  </si>
  <si>
    <t>0503-2320602-244-225</t>
  </si>
  <si>
    <t>Сбор и вывоз мусора по МЦП</t>
  </si>
  <si>
    <t>0503-2320603-244-225</t>
  </si>
  <si>
    <t>0503-2320603-244-226</t>
  </si>
  <si>
    <t>0503-2320603-244-340-008</t>
  </si>
  <si>
    <t>Захоронение по МЦП</t>
  </si>
  <si>
    <t>0503-2320604-244-225</t>
  </si>
  <si>
    <t>0503-2320605-244-225</t>
  </si>
  <si>
    <t>0503-2320605-244-226</t>
  </si>
  <si>
    <t>0503-2320606-244-225</t>
  </si>
  <si>
    <t xml:space="preserve">Благоустройство по МЦП    </t>
  </si>
  <si>
    <t>0801-9107202-244-340-008</t>
  </si>
  <si>
    <t>субсидия на кап.ремонт ДК</t>
  </si>
  <si>
    <t>Рем.дор. по ГП "Разв. а/дор"</t>
  </si>
  <si>
    <t>0409-2317014-244-225</t>
  </si>
  <si>
    <t>0501-2320351-244-226</t>
  </si>
  <si>
    <t>0502-2320351-244-226</t>
  </si>
  <si>
    <t>Комплектование книж.фонда</t>
  </si>
  <si>
    <t>0503-9107202-244-225</t>
  </si>
  <si>
    <t>Возврат ост.субс.цел.назн.пр.лет</t>
  </si>
  <si>
    <t>ГП "Соц.под.отд.кат.граждан"</t>
  </si>
  <si>
    <t>Субсидия "Соц.под.отд.кат.гр-н"</t>
  </si>
  <si>
    <t>135</t>
  </si>
  <si>
    <t>0502-2320351-244-310</t>
  </si>
  <si>
    <t>0113-9100906-321-262</t>
  </si>
  <si>
    <t>0104-9120015-244-226</t>
  </si>
  <si>
    <t>0409-2317420-244-225</t>
  </si>
  <si>
    <t>Рем.дор. по ГП "Разв. а/д соц"</t>
  </si>
  <si>
    <t>Грант на благоустройство</t>
  </si>
  <si>
    <t>0503-9107007-244-225</t>
  </si>
  <si>
    <t>0501-2320350-243-225</t>
  </si>
  <si>
    <t>10302250010000</t>
  </si>
  <si>
    <t>10302260010000</t>
  </si>
  <si>
    <t>исполнение бюджета  МО Волосовское городское поселение</t>
  </si>
  <si>
    <t>0203-9105118-244-222</t>
  </si>
  <si>
    <t>Приобретение об.недв.им-ва</t>
  </si>
  <si>
    <t xml:space="preserve">030 </t>
  </si>
  <si>
    <t>030</t>
  </si>
  <si>
    <t>0502-2320351-244-340-008</t>
  </si>
  <si>
    <t>0503-2320602-244-340-008</t>
  </si>
  <si>
    <t>0503-2320606-244-226</t>
  </si>
  <si>
    <t>0503-2320606-244-340-008</t>
  </si>
  <si>
    <t>0801-3910311-244-225</t>
  </si>
  <si>
    <t>Рем.уч.кул. "Разв.соц.сф.ВГП"</t>
  </si>
  <si>
    <t>0801-3917035-244-225</t>
  </si>
  <si>
    <t>0707-3930334-122-222</t>
  </si>
  <si>
    <t>0707-3930334-244-222</t>
  </si>
  <si>
    <t>0707-3930034-244-226</t>
  </si>
  <si>
    <t>0707-3930034-244-290</t>
  </si>
  <si>
    <t>0707-3930034-244-340-008</t>
  </si>
  <si>
    <t>0707-3930034-244-340-005</t>
  </si>
  <si>
    <t>0707-3930035-244-226</t>
  </si>
  <si>
    <t>0707-3930035-244-290</t>
  </si>
  <si>
    <t>0707-3930035-244-340-008</t>
  </si>
  <si>
    <t>0801-3910440-244-225</t>
  </si>
  <si>
    <t>0801-3910440-244-226</t>
  </si>
  <si>
    <t>0801-3910441-244-226</t>
  </si>
  <si>
    <t>0801-3910443-244-222</t>
  </si>
  <si>
    <t>0801-3910440-111-211</t>
  </si>
  <si>
    <t>0801-3910440-111-213</t>
  </si>
  <si>
    <t>0801-3910440-112-212</t>
  </si>
  <si>
    <t>0801-3910440-112-222</t>
  </si>
  <si>
    <t>0801-3910440-244-221</t>
  </si>
  <si>
    <t>0801-3910440-244-223-002</t>
  </si>
  <si>
    <t>0801-3910440-244-223-003</t>
  </si>
  <si>
    <t>0801-3910440-244-223-004</t>
  </si>
  <si>
    <t>0801-3910440-244-290</t>
  </si>
  <si>
    <t>0801-3910440-244-310</t>
  </si>
  <si>
    <t>0801-3910440-244-340-007</t>
  </si>
  <si>
    <t>0801-3910440-244-340-008</t>
  </si>
  <si>
    <t>0801-3910440-852-290</t>
  </si>
  <si>
    <t>0801-39100440-244-222</t>
  </si>
  <si>
    <t>0801-3910443-244-226</t>
  </si>
  <si>
    <t>0801-3910443-244-290</t>
  </si>
  <si>
    <t>0801-3910443-244-340-008</t>
  </si>
  <si>
    <t>1101-3920020-122-222</t>
  </si>
  <si>
    <t>1101-3920020-244-222</t>
  </si>
  <si>
    <t>1101-3920020-244-226</t>
  </si>
  <si>
    <t>1101-3920020-244-225</t>
  </si>
  <si>
    <t>1101-3920020-244-340-007</t>
  </si>
  <si>
    <t>1101-3920020-244-340-008</t>
  </si>
  <si>
    <t>1101-3920021-244-222</t>
  </si>
  <si>
    <t>1101-3920021-244-226</t>
  </si>
  <si>
    <t>1101-3920021-244-290</t>
  </si>
  <si>
    <t>1101-3920021-244-340-008</t>
  </si>
  <si>
    <t>1101-3920022-244-310</t>
  </si>
  <si>
    <t>1101-3920022-244-340-008</t>
  </si>
  <si>
    <t>0801-3910597-111-211</t>
  </si>
  <si>
    <t>0801-3910597-111-213</t>
  </si>
  <si>
    <t>0801-3910441-111-211</t>
  </si>
  <si>
    <t>0801-3910441-111-213</t>
  </si>
  <si>
    <t>0801-3910441-112-222</t>
  </si>
  <si>
    <t>0801-3910441-244-221</t>
  </si>
  <si>
    <t>0801-3910441-244-223-003</t>
  </si>
  <si>
    <t>0801-3910441-244-225</t>
  </si>
  <si>
    <t>0801-3910441-244-290</t>
  </si>
  <si>
    <t>0801-3910441-244-310</t>
  </si>
  <si>
    <t>0801-3910441-244-340-008</t>
  </si>
  <si>
    <t>0801-3910441-244-222</t>
  </si>
  <si>
    <t>0801-3910442-111-211</t>
  </si>
  <si>
    <t>0801-3910442-111-213</t>
  </si>
  <si>
    <t>0801-3910442-112-222</t>
  </si>
  <si>
    <t>0801-3910442-244-221</t>
  </si>
  <si>
    <t>0801-391042-244-222</t>
  </si>
  <si>
    <t>0801-3910442-244-225</t>
  </si>
  <si>
    <t>0801-3910442-244-226</t>
  </si>
  <si>
    <t>0801-3910442-244-290</t>
  </si>
  <si>
    <t>0801-3910442-244-310</t>
  </si>
  <si>
    <t>0801-3910442-244-340-008</t>
  </si>
  <si>
    <t>0801-3910442-244-222</t>
  </si>
  <si>
    <t>0801-9180442-244-222</t>
  </si>
  <si>
    <t>0801-3910443-244-310</t>
  </si>
  <si>
    <t xml:space="preserve">Переселение из авар.жил.ф. </t>
  </si>
  <si>
    <t>10606033131000</t>
  </si>
  <si>
    <t>10606033134000</t>
  </si>
  <si>
    <t>земельный налог с организаций</t>
  </si>
  <si>
    <t>земельный налог с физ.лиц.</t>
  </si>
  <si>
    <t>10606043132100</t>
  </si>
  <si>
    <t>10606043131000</t>
  </si>
  <si>
    <t>10606043103000</t>
  </si>
  <si>
    <t>21905000130000</t>
  </si>
  <si>
    <t>20203024130000</t>
  </si>
  <si>
    <t>20204014130001</t>
  </si>
  <si>
    <t>20204025130001</t>
  </si>
  <si>
    <t>20204999132000</t>
  </si>
  <si>
    <t>20204999133000</t>
  </si>
  <si>
    <t>10604012022100</t>
  </si>
  <si>
    <t>10604012024000</t>
  </si>
  <si>
    <t>10904053131000</t>
  </si>
  <si>
    <t>10904053132200</t>
  </si>
  <si>
    <t>11105013130000</t>
  </si>
  <si>
    <t>11105025130000</t>
  </si>
  <si>
    <t>11105035130000</t>
  </si>
  <si>
    <t>11109045130000</t>
  </si>
  <si>
    <t>11301995130114</t>
  </si>
  <si>
    <t>11301995130115</t>
  </si>
  <si>
    <t>11301995130116</t>
  </si>
  <si>
    <t>11302995130000</t>
  </si>
  <si>
    <t>11402053130000</t>
  </si>
  <si>
    <t>11406013130000</t>
  </si>
  <si>
    <t>11690050130000</t>
  </si>
  <si>
    <t>11701050130000</t>
  </si>
  <si>
    <t>11705050130000</t>
  </si>
  <si>
    <t>20201001130001</t>
  </si>
  <si>
    <t>20201001130002</t>
  </si>
  <si>
    <t>20202051130000</t>
  </si>
  <si>
    <t>20202077130001</t>
  </si>
  <si>
    <t>20202216130000</t>
  </si>
  <si>
    <t>20202999130008</t>
  </si>
  <si>
    <t>20203015130000</t>
  </si>
  <si>
    <t>10606033132100</t>
  </si>
  <si>
    <t>Реконстр.водозаб.соор-ий</t>
  </si>
  <si>
    <t>прочие работы,усл. (Дор.фонд)</t>
  </si>
  <si>
    <t>Приоб-е жилья погорел-м</t>
  </si>
  <si>
    <t>0501-2320080-412-310</t>
  </si>
  <si>
    <t>Приобр. об.недв.им-ва (ФЖКХ)</t>
  </si>
  <si>
    <t>Приобр. об.недв.им-ва (ОБ)</t>
  </si>
  <si>
    <t>Приобр. об.недв.им-ва (ВГП)</t>
  </si>
  <si>
    <t>0503-2320345-244-310</t>
  </si>
  <si>
    <t>0503-9107202-244-310</t>
  </si>
  <si>
    <t>0707-3930035-244-222</t>
  </si>
  <si>
    <t>1101-3920020-112-222</t>
  </si>
  <si>
    <t>Суб-я на перес.гр.из ав.жф ФЖКХ</t>
  </si>
  <si>
    <t>10904053132100</t>
  </si>
  <si>
    <t>доходы от сдачи в ар.имущ.Казна</t>
  </si>
  <si>
    <t>11105075130000</t>
  </si>
  <si>
    <t>11705050130115</t>
  </si>
  <si>
    <t>Мер-я по реализации 95-ОЗ</t>
  </si>
  <si>
    <t>0502-2327088-244-226</t>
  </si>
  <si>
    <t>3038</t>
  </si>
  <si>
    <t>цели</t>
  </si>
  <si>
    <t>по ППП, КФСР</t>
  </si>
  <si>
    <t>КЦСР, КВР, КОСГУ,Доп.КР</t>
  </si>
  <si>
    <t>365</t>
  </si>
  <si>
    <t>0</t>
  </si>
  <si>
    <t>1043</t>
  </si>
  <si>
    <t>148</t>
  </si>
  <si>
    <t>2026</t>
  </si>
  <si>
    <t>2025</t>
  </si>
  <si>
    <t>1050</t>
  </si>
  <si>
    <t>0095</t>
  </si>
  <si>
    <t>увелич.ст-ти осн.средств, соф.</t>
  </si>
  <si>
    <t>1015</t>
  </si>
  <si>
    <t>4011</t>
  </si>
  <si>
    <t>4012</t>
  </si>
  <si>
    <t>Пожертвование</t>
  </si>
  <si>
    <t>1014</t>
  </si>
  <si>
    <t>0801-3917093-244-225</t>
  </si>
  <si>
    <t>0801-3915027-244-225</t>
  </si>
  <si>
    <t>10604011024000</t>
  </si>
  <si>
    <t>10606033133000</t>
  </si>
  <si>
    <t>доходы с продажи усл.</t>
  </si>
  <si>
    <t>0501-2327080-412-310</t>
  </si>
  <si>
    <t>0314-9100247-244-221</t>
  </si>
  <si>
    <t>0503-2320605-244-310</t>
  </si>
  <si>
    <t>0503-2320605-244-340-008</t>
  </si>
  <si>
    <t>11301995130000</t>
  </si>
  <si>
    <t>Инвест.в объекты водоснаб.</t>
  </si>
  <si>
    <t>Приобр. жилья погорельцам</t>
  </si>
  <si>
    <t>20202077130003</t>
  </si>
  <si>
    <t>20202088130002</t>
  </si>
  <si>
    <t>20202089130002</t>
  </si>
  <si>
    <t>20202999130003</t>
  </si>
  <si>
    <t>20202999130004</t>
  </si>
  <si>
    <t>20202999130006</t>
  </si>
  <si>
    <t>Субсидия на подг.к отопит сезону</t>
  </si>
  <si>
    <t>20202999130007</t>
  </si>
  <si>
    <t>МБТ на компл.книжн.фондов ОБ</t>
  </si>
  <si>
    <t>МБТ на компл.книжн.фондов ФБ</t>
  </si>
  <si>
    <t>20204025130002</t>
  </si>
  <si>
    <t>0801-3910440-244-222</t>
  </si>
  <si>
    <t>Рем.придом.тер.ГП "Разв. а/д"</t>
  </si>
  <si>
    <t>0409-2317013-244-225</t>
  </si>
  <si>
    <t>1042</t>
  </si>
  <si>
    <t>1044</t>
  </si>
  <si>
    <t>0501-2339502-412-310</t>
  </si>
  <si>
    <t>0501-2339602-412-310</t>
  </si>
  <si>
    <t>0501-2330064-412-310</t>
  </si>
  <si>
    <t>Приобр. объекта недвиж-ти</t>
  </si>
  <si>
    <t>0503-2327203-244-225</t>
  </si>
  <si>
    <t>0502-2330085-243-225</t>
  </si>
  <si>
    <t>0502-2337016-243-225</t>
  </si>
  <si>
    <t xml:space="preserve"> 0</t>
  </si>
  <si>
    <t>1027</t>
  </si>
  <si>
    <t>Подготовка обьектов к отоп.с</t>
  </si>
  <si>
    <t>0503-2320605-244-222</t>
  </si>
  <si>
    <t>0503-9107007-244-310</t>
  </si>
  <si>
    <t>0503-9107202-244-222</t>
  </si>
  <si>
    <t>медикаменты</t>
  </si>
  <si>
    <t>транспортные расходы</t>
  </si>
  <si>
    <t>0801-3917205-244-310</t>
  </si>
  <si>
    <t>4009</t>
  </si>
  <si>
    <t>0801-3915144-244-310</t>
  </si>
  <si>
    <t>увелич.ст-ти осн.средств ФБ</t>
  </si>
  <si>
    <t>увелич.ст-ти осн.средств ОБ</t>
  </si>
  <si>
    <t>0503-9107202-244-226</t>
  </si>
  <si>
    <t>0502-2337025-414-310</t>
  </si>
  <si>
    <t>0104-9120015-853-290</t>
  </si>
  <si>
    <t>Субсидия на разв.народ.культуры</t>
  </si>
  <si>
    <t>20202077130000</t>
  </si>
  <si>
    <t>Инвест.в объекты газификации</t>
  </si>
  <si>
    <t>1101-3920022-244-226</t>
  </si>
  <si>
    <t>0502-2337020-414-310</t>
  </si>
  <si>
    <t>Стр-во объектов газификации</t>
  </si>
  <si>
    <t>0801-3917428-244-310</t>
  </si>
  <si>
    <t>0801-3917036-111-211</t>
  </si>
  <si>
    <t>0801-3917036-111-213</t>
  </si>
  <si>
    <t>0801-3907036-111-211</t>
  </si>
  <si>
    <t>1020</t>
  </si>
  <si>
    <t xml:space="preserve">Прочие мероприятия по благоустройству по МЦП   </t>
  </si>
  <si>
    <t>Проведение мероприятий</t>
  </si>
  <si>
    <t xml:space="preserve">Организ-воспит.работа </t>
  </si>
  <si>
    <t>Создание усл.для зан.спортом</t>
  </si>
  <si>
    <t>Участие команд в соревнов-ях</t>
  </si>
  <si>
    <t>Укрепление мат-тех.базы</t>
  </si>
  <si>
    <t>0503-2320601-244-340-008</t>
  </si>
  <si>
    <t>0801-3910440-852-290-008</t>
  </si>
  <si>
    <t>0409-2317203-244-225</t>
  </si>
  <si>
    <t>Соц.обеспечение</t>
  </si>
  <si>
    <t>улучшение жил.усл.молод.сем.</t>
  </si>
  <si>
    <t>1103-2330063-322-262</t>
  </si>
  <si>
    <t>МБТ на стим.выплаты культ. ВМР</t>
  </si>
  <si>
    <t>На 1 декабря 2015</t>
  </si>
  <si>
    <t>01.12.15</t>
  </si>
  <si>
    <t xml:space="preserve"> 2. Расходы бюджета на 01.12.2015 г.</t>
  </si>
  <si>
    <t>Приобр.об.недв.(ВГП) доп.метры</t>
  </si>
  <si>
    <t>0501-2330069-412-310</t>
  </si>
  <si>
    <t>"03" декабря 2015г.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</si>
</sst>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sz val="7"/>
      <name val="Arial Cyr"/>
      <family val="2"/>
    </font>
    <font>
      <sz val="9"/>
      <name val="Arial Cyr"/>
      <family val="0"/>
    </font>
    <font>
      <b/>
      <i/>
      <sz val="8"/>
      <name val="Arial Cyr"/>
      <family val="0"/>
    </font>
    <font>
      <b/>
      <i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hair"/>
    </border>
    <border>
      <left/>
      <right style="medium"/>
      <top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hair"/>
      <bottom style="hair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4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Continuous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Continuous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0" fillId="0" borderId="28" xfId="0" applyBorder="1" applyAlignment="1">
      <alignment horizontal="left"/>
    </xf>
    <xf numFmtId="49" fontId="2" fillId="0" borderId="28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2" fillId="0" borderId="29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9" fontId="2" fillId="0" borderId="31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left" wrapText="1"/>
    </xf>
    <xf numFmtId="49" fontId="2" fillId="0" borderId="33" xfId="0" applyNumberFormat="1" applyFont="1" applyBorder="1" applyAlignment="1">
      <alignment horizontal="center" wrapText="1"/>
    </xf>
    <xf numFmtId="49" fontId="2" fillId="0" borderId="34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 wrapText="1"/>
    </xf>
    <xf numFmtId="49" fontId="2" fillId="0" borderId="37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8" xfId="0" applyFont="1" applyBorder="1" applyAlignment="1">
      <alignment/>
    </xf>
    <xf numFmtId="0" fontId="2" fillId="0" borderId="0" xfId="0" applyFont="1" applyAlignment="1">
      <alignment/>
    </xf>
    <xf numFmtId="49" fontId="2" fillId="0" borderId="39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center"/>
    </xf>
    <xf numFmtId="0" fontId="5" fillId="0" borderId="27" xfId="0" applyFont="1" applyBorder="1" applyAlignment="1">
      <alignment horizontal="left" wrapText="1"/>
    </xf>
    <xf numFmtId="4" fontId="5" fillId="0" borderId="10" xfId="0" applyNumberFormat="1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0" fontId="2" fillId="0" borderId="43" xfId="0" applyFont="1" applyBorder="1" applyAlignment="1">
      <alignment horizontal="left"/>
    </xf>
    <xf numFmtId="0" fontId="5" fillId="0" borderId="27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5" fillId="0" borderId="21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2" fillId="0" borderId="33" xfId="0" applyFont="1" applyBorder="1" applyAlignment="1">
      <alignment horizontal="left" wrapText="1"/>
    </xf>
    <xf numFmtId="0" fontId="5" fillId="0" borderId="45" xfId="0" applyFont="1" applyBorder="1" applyAlignment="1">
      <alignment horizontal="left" wrapText="1"/>
    </xf>
    <xf numFmtId="0" fontId="2" fillId="0" borderId="40" xfId="0" applyFont="1" applyBorder="1" applyAlignment="1">
      <alignment horizontal="left" wrapText="1"/>
    </xf>
    <xf numFmtId="4" fontId="5" fillId="0" borderId="39" xfId="0" applyNumberFormat="1" applyFont="1" applyBorder="1" applyAlignment="1">
      <alignment horizontal="center"/>
    </xf>
    <xf numFmtId="4" fontId="5" fillId="0" borderId="42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4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wrapText="1"/>
    </xf>
    <xf numFmtId="0" fontId="2" fillId="0" borderId="14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 wrapText="1"/>
    </xf>
    <xf numFmtId="0" fontId="2" fillId="0" borderId="48" xfId="0" applyFont="1" applyBorder="1" applyAlignment="1">
      <alignment horizontal="left" wrapText="1"/>
    </xf>
    <xf numFmtId="0" fontId="5" fillId="0" borderId="27" xfId="0" applyFont="1" applyBorder="1" applyAlignment="1">
      <alignment horizontal="left"/>
    </xf>
    <xf numFmtId="0" fontId="5" fillId="15" borderId="27" xfId="0" applyFont="1" applyFill="1" applyBorder="1" applyAlignment="1">
      <alignment horizontal="left" wrapText="1"/>
    </xf>
    <xf numFmtId="0" fontId="5" fillId="15" borderId="45" xfId="0" applyFont="1" applyFill="1" applyBorder="1" applyAlignment="1">
      <alignment horizontal="left" wrapText="1"/>
    </xf>
    <xf numFmtId="4" fontId="2" fillId="15" borderId="23" xfId="0" applyNumberFormat="1" applyFont="1" applyFill="1" applyBorder="1" applyAlignment="1">
      <alignment horizontal="center"/>
    </xf>
    <xf numFmtId="4" fontId="5" fillId="15" borderId="10" xfId="0" applyNumberFormat="1" applyFont="1" applyFill="1" applyBorder="1" applyAlignment="1">
      <alignment horizontal="center"/>
    </xf>
    <xf numFmtId="4" fontId="2" fillId="0" borderId="23" xfId="0" applyNumberFormat="1" applyFont="1" applyFill="1" applyBorder="1" applyAlignment="1">
      <alignment horizontal="center"/>
    </xf>
    <xf numFmtId="4" fontId="2" fillId="15" borderId="10" xfId="0" applyNumberFormat="1" applyFont="1" applyFill="1" applyBorder="1" applyAlignment="1">
      <alignment horizontal="center"/>
    </xf>
    <xf numFmtId="49" fontId="2" fillId="15" borderId="10" xfId="0" applyNumberFormat="1" applyFont="1" applyFill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8" fillId="0" borderId="2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" fontId="5" fillId="0" borderId="23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 wrapText="1"/>
    </xf>
    <xf numFmtId="0" fontId="9" fillId="0" borderId="27" xfId="0" applyFont="1" applyBorder="1" applyAlignment="1">
      <alignment horizontal="left" wrapText="1"/>
    </xf>
    <xf numFmtId="0" fontId="2" fillId="0" borderId="49" xfId="0" applyFont="1" applyBorder="1" applyAlignment="1">
      <alignment horizontal="left" wrapText="1"/>
    </xf>
    <xf numFmtId="0" fontId="2" fillId="15" borderId="27" xfId="0" applyFont="1" applyFill="1" applyBorder="1" applyAlignment="1">
      <alignment horizontal="left" wrapText="1"/>
    </xf>
    <xf numFmtId="4" fontId="2" fillId="15" borderId="22" xfId="0" applyNumberFormat="1" applyFont="1" applyFill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5" fillId="0" borderId="50" xfId="0" applyFont="1" applyBorder="1" applyAlignment="1">
      <alignment horizontal="left" wrapText="1"/>
    </xf>
    <xf numFmtId="0" fontId="2" fillId="0" borderId="51" xfId="0" applyFont="1" applyBorder="1" applyAlignment="1">
      <alignment horizontal="left" wrapText="1"/>
    </xf>
    <xf numFmtId="4" fontId="5" fillId="0" borderId="3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 horizontal="left" wrapText="1"/>
    </xf>
    <xf numFmtId="4" fontId="2" fillId="0" borderId="22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5" fillId="0" borderId="39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2" fillId="0" borderId="23" xfId="0" applyNumberFormat="1" applyFont="1" applyFill="1" applyBorder="1" applyAlignment="1">
      <alignment horizontal="center"/>
    </xf>
    <xf numFmtId="4" fontId="5" fillId="0" borderId="23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" fontId="5" fillId="15" borderId="22" xfId="0" applyNumberFormat="1" applyFont="1" applyFill="1" applyBorder="1" applyAlignment="1">
      <alignment horizontal="center"/>
    </xf>
    <xf numFmtId="49" fontId="2" fillId="0" borderId="46" xfId="0" applyNumberFormat="1" applyFont="1" applyBorder="1" applyAlignment="1">
      <alignment horizontal="left"/>
    </xf>
    <xf numFmtId="4" fontId="2" fillId="15" borderId="11" xfId="0" applyNumberFormat="1" applyFont="1" applyFill="1" applyBorder="1" applyAlignment="1">
      <alignment horizontal="center"/>
    </xf>
    <xf numFmtId="4" fontId="2" fillId="15" borderId="46" xfId="0" applyNumberFormat="1" applyFont="1" applyFill="1" applyBorder="1" applyAlignment="1">
      <alignment horizontal="center"/>
    </xf>
    <xf numFmtId="4" fontId="5" fillId="18" borderId="39" xfId="0" applyNumberFormat="1" applyFont="1" applyFill="1" applyBorder="1" applyAlignment="1">
      <alignment horizontal="center"/>
    </xf>
    <xf numFmtId="4" fontId="5" fillId="15" borderId="39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6"/>
  <sheetViews>
    <sheetView showGridLines="0" tabSelected="1" zoomScalePageLayoutView="0" workbookViewId="0" topLeftCell="A61">
      <selection activeCell="H65" sqref="H65"/>
    </sheetView>
  </sheetViews>
  <sheetFormatPr defaultColWidth="9.00390625" defaultRowHeight="12.75"/>
  <cols>
    <col min="1" max="1" width="25.875" style="3" customWidth="1"/>
    <col min="2" max="2" width="4.75390625" style="3" customWidth="1"/>
    <col min="3" max="3" width="17.75390625" style="3" customWidth="1"/>
    <col min="4" max="4" width="5.375" style="3" customWidth="1"/>
    <col min="5" max="5" width="13.625" style="1" customWidth="1"/>
    <col min="6" max="6" width="13.125" style="1" customWidth="1"/>
    <col min="7" max="7" width="13.125" style="0" customWidth="1"/>
  </cols>
  <sheetData>
    <row r="1" spans="1:7" ht="14.25" customHeight="1" thickBot="1">
      <c r="A1" s="35" t="s">
        <v>43</v>
      </c>
      <c r="B1" s="35"/>
      <c r="C1" s="14"/>
      <c r="D1" s="14"/>
      <c r="E1" s="14"/>
      <c r="F1" s="14"/>
      <c r="G1" s="31" t="s">
        <v>5</v>
      </c>
    </row>
    <row r="2" spans="2:7" ht="13.5" customHeight="1">
      <c r="B2" s="13"/>
      <c r="G2" s="63" t="s">
        <v>34</v>
      </c>
    </row>
    <row r="3" spans="1:7" ht="12.75" customHeight="1">
      <c r="A3" s="15"/>
      <c r="B3" s="15"/>
      <c r="C3" s="15"/>
      <c r="D3" s="65" t="s">
        <v>533</v>
      </c>
      <c r="E3" s="65"/>
      <c r="F3" s="15" t="s">
        <v>39</v>
      </c>
      <c r="G3" s="21" t="s">
        <v>534</v>
      </c>
    </row>
    <row r="4" spans="1:7" ht="15.75" customHeight="1">
      <c r="A4" s="13" t="s">
        <v>52</v>
      </c>
      <c r="B4" s="13"/>
      <c r="C4" s="13"/>
      <c r="D4" s="13"/>
      <c r="E4" s="12"/>
      <c r="F4" s="12"/>
      <c r="G4" s="86"/>
    </row>
    <row r="5" spans="1:7" ht="13.5" customHeight="1">
      <c r="A5" s="13" t="s">
        <v>304</v>
      </c>
      <c r="B5" s="13"/>
      <c r="C5" s="13"/>
      <c r="D5" s="13"/>
      <c r="E5" s="12"/>
      <c r="F5" s="12" t="s">
        <v>37</v>
      </c>
      <c r="G5" s="21" t="s">
        <v>73</v>
      </c>
    </row>
    <row r="6" spans="1:7" ht="15.75" customHeight="1">
      <c r="A6" s="13" t="s">
        <v>164</v>
      </c>
      <c r="B6" s="13"/>
      <c r="C6" s="13"/>
      <c r="D6" s="13"/>
      <c r="E6" s="12"/>
      <c r="F6" s="12" t="s">
        <v>38</v>
      </c>
      <c r="G6" s="21" t="s">
        <v>74</v>
      </c>
    </row>
    <row r="7" spans="1:7" ht="13.5" customHeight="1">
      <c r="A7" s="68" t="s">
        <v>46</v>
      </c>
      <c r="B7" s="13"/>
      <c r="C7" s="13"/>
      <c r="D7" s="13"/>
      <c r="E7" s="12"/>
      <c r="F7" s="12"/>
      <c r="G7" s="61"/>
    </row>
    <row r="8" spans="1:7" ht="13.5" customHeight="1" thickBot="1">
      <c r="A8" s="13" t="s">
        <v>1</v>
      </c>
      <c r="B8" s="13"/>
      <c r="C8" s="13"/>
      <c r="D8" s="13"/>
      <c r="E8" s="12"/>
      <c r="F8" s="12"/>
      <c r="G8" s="22" t="s">
        <v>0</v>
      </c>
    </row>
    <row r="9" spans="2:7" ht="13.5" customHeight="1">
      <c r="B9" s="34"/>
      <c r="C9" s="34" t="s">
        <v>124</v>
      </c>
      <c r="D9" s="34"/>
      <c r="E9" s="12"/>
      <c r="F9" s="12"/>
      <c r="G9" s="27"/>
    </row>
    <row r="10" spans="1:7" ht="13.5" customHeight="1">
      <c r="A10" s="146"/>
      <c r="B10" s="146"/>
      <c r="C10" s="146"/>
      <c r="D10" s="146"/>
      <c r="E10" s="146"/>
      <c r="F10" s="146"/>
      <c r="G10" s="146"/>
    </row>
    <row r="11" spans="1:7" ht="5.25" customHeight="1">
      <c r="A11" s="33"/>
      <c r="B11" s="33"/>
      <c r="C11" s="16"/>
      <c r="D11" s="16"/>
      <c r="E11" s="17"/>
      <c r="F11" s="17"/>
      <c r="G11" s="18"/>
    </row>
    <row r="12" spans="1:7" ht="13.5" customHeight="1">
      <c r="A12" s="8"/>
      <c r="B12" s="9" t="s">
        <v>14</v>
      </c>
      <c r="C12" s="29"/>
      <c r="D12" s="29"/>
      <c r="E12" s="7" t="s">
        <v>49</v>
      </c>
      <c r="F12" s="66"/>
      <c r="G12" s="65" t="s">
        <v>35</v>
      </c>
    </row>
    <row r="13" spans="1:7" ht="9.75" customHeight="1">
      <c r="A13" s="9" t="s">
        <v>6</v>
      </c>
      <c r="B13" s="9" t="s">
        <v>15</v>
      </c>
      <c r="C13" s="29" t="s">
        <v>8</v>
      </c>
      <c r="D13" s="89" t="s">
        <v>93</v>
      </c>
      <c r="E13" s="7" t="s">
        <v>50</v>
      </c>
      <c r="F13" s="7" t="s">
        <v>40</v>
      </c>
      <c r="G13" s="19" t="s">
        <v>4</v>
      </c>
    </row>
    <row r="14" spans="1:7" ht="9.75" customHeight="1">
      <c r="A14" s="8"/>
      <c r="B14" s="9" t="s">
        <v>16</v>
      </c>
      <c r="C14" s="29"/>
      <c r="D14" s="29"/>
      <c r="E14" s="7" t="s">
        <v>4</v>
      </c>
      <c r="F14" s="7"/>
      <c r="G14" s="19"/>
    </row>
    <row r="15" spans="1:7" ht="9.75" customHeight="1" thickBot="1">
      <c r="A15" s="5">
        <v>1</v>
      </c>
      <c r="B15" s="11">
        <v>2</v>
      </c>
      <c r="C15" s="11">
        <v>3</v>
      </c>
      <c r="D15" s="11"/>
      <c r="E15" s="6" t="s">
        <v>2</v>
      </c>
      <c r="F15" s="6" t="s">
        <v>41</v>
      </c>
      <c r="G15" s="20" t="s">
        <v>42</v>
      </c>
    </row>
    <row r="16" spans="1:7" ht="15.75" customHeight="1">
      <c r="A16" s="38" t="s">
        <v>47</v>
      </c>
      <c r="B16" s="46" t="s">
        <v>18</v>
      </c>
      <c r="C16" s="48" t="s">
        <v>29</v>
      </c>
      <c r="D16" s="87"/>
      <c r="E16" s="108">
        <f>SUM(E18:E98)</f>
        <v>166758762.32000002</v>
      </c>
      <c r="F16" s="108">
        <f>SUM(F18:F98)</f>
        <v>143119204.14</v>
      </c>
      <c r="G16" s="79">
        <f>SUM(G18:G98)</f>
        <v>23639558.18</v>
      </c>
    </row>
    <row r="17" spans="1:7" ht="11.25" customHeight="1">
      <c r="A17" s="39" t="s">
        <v>7</v>
      </c>
      <c r="B17" s="47"/>
      <c r="C17" s="49"/>
      <c r="D17" s="87"/>
      <c r="E17" s="110"/>
      <c r="F17" s="107"/>
      <c r="G17" s="73"/>
    </row>
    <row r="18" spans="1:7" ht="26.25" customHeight="1">
      <c r="A18" s="39" t="s">
        <v>134</v>
      </c>
      <c r="B18" s="47"/>
      <c r="C18" s="32" t="s">
        <v>75</v>
      </c>
      <c r="D18" s="2" t="s">
        <v>94</v>
      </c>
      <c r="E18" s="110">
        <v>19137400</v>
      </c>
      <c r="F18" s="107">
        <v>15682041.46</v>
      </c>
      <c r="G18" s="73">
        <f>SUM(E18-F18-F19-F20-F21)</f>
        <v>3228991.869999999</v>
      </c>
    </row>
    <row r="19" spans="1:7" ht="15.75" customHeight="1">
      <c r="A19" s="39" t="s">
        <v>135</v>
      </c>
      <c r="B19" s="42"/>
      <c r="C19" s="32" t="s">
        <v>139</v>
      </c>
      <c r="D19" s="2" t="s">
        <v>94</v>
      </c>
      <c r="E19" s="110"/>
      <c r="F19" s="107">
        <v>89753.27</v>
      </c>
      <c r="G19" s="73"/>
    </row>
    <row r="20" spans="1:7" ht="15.75" customHeight="1">
      <c r="A20" s="39" t="s">
        <v>136</v>
      </c>
      <c r="B20" s="42"/>
      <c r="C20" s="32" t="s">
        <v>140</v>
      </c>
      <c r="D20" s="2" t="s">
        <v>94</v>
      </c>
      <c r="E20" s="110"/>
      <c r="F20" s="107">
        <v>136613.4</v>
      </c>
      <c r="G20" s="73"/>
    </row>
    <row r="21" spans="1:7" ht="15.75" customHeight="1">
      <c r="A21" s="39" t="s">
        <v>145</v>
      </c>
      <c r="B21" s="42"/>
      <c r="C21" s="32" t="s">
        <v>147</v>
      </c>
      <c r="D21" s="2" t="s">
        <v>94</v>
      </c>
      <c r="E21" s="110"/>
      <c r="F21" s="107">
        <v>0</v>
      </c>
      <c r="G21" s="73"/>
    </row>
    <row r="22" spans="1:7" ht="15.75" customHeight="1">
      <c r="A22" s="39" t="s">
        <v>138</v>
      </c>
      <c r="B22" s="42"/>
      <c r="C22" s="32" t="s">
        <v>137</v>
      </c>
      <c r="D22" s="2" t="s">
        <v>94</v>
      </c>
      <c r="E22" s="110">
        <v>60000</v>
      </c>
      <c r="F22" s="107">
        <v>84237.59</v>
      </c>
      <c r="G22" s="73">
        <f>SUM(E22-F22-F23-F24)</f>
        <v>-24466.189999999995</v>
      </c>
    </row>
    <row r="23" spans="1:7" ht="15.75" customHeight="1">
      <c r="A23" s="39" t="s">
        <v>135</v>
      </c>
      <c r="B23" s="42"/>
      <c r="C23" s="32" t="s">
        <v>142</v>
      </c>
      <c r="D23" s="2" t="s">
        <v>94</v>
      </c>
      <c r="E23" s="110"/>
      <c r="F23" s="107">
        <v>28.6</v>
      </c>
      <c r="G23" s="73"/>
    </row>
    <row r="24" spans="1:7" ht="15.75" customHeight="1">
      <c r="A24" s="39" t="s">
        <v>136</v>
      </c>
      <c r="B24" s="42"/>
      <c r="C24" s="32" t="s">
        <v>149</v>
      </c>
      <c r="D24" s="2" t="s">
        <v>94</v>
      </c>
      <c r="E24" s="110"/>
      <c r="F24" s="107">
        <v>200</v>
      </c>
      <c r="G24" s="73"/>
    </row>
    <row r="25" spans="1:7" ht="15.75" customHeight="1">
      <c r="A25" s="39" t="s">
        <v>76</v>
      </c>
      <c r="B25" s="42"/>
      <c r="C25" s="32" t="s">
        <v>77</v>
      </c>
      <c r="D25" s="2" t="s">
        <v>94</v>
      </c>
      <c r="E25" s="110">
        <v>30000</v>
      </c>
      <c r="F25" s="107">
        <v>62652.15</v>
      </c>
      <c r="G25" s="73">
        <f>SUM(E25-F25-F26-F27)</f>
        <v>-34453.51</v>
      </c>
    </row>
    <row r="26" spans="1:7" ht="15.75" customHeight="1">
      <c r="A26" s="39" t="s">
        <v>135</v>
      </c>
      <c r="B26" s="42"/>
      <c r="C26" s="32" t="s">
        <v>143</v>
      </c>
      <c r="D26" s="2" t="s">
        <v>94</v>
      </c>
      <c r="E26" s="110"/>
      <c r="F26" s="107">
        <v>331.96</v>
      </c>
      <c r="G26" s="73"/>
    </row>
    <row r="27" spans="1:7" ht="15.75" customHeight="1">
      <c r="A27" s="39" t="s">
        <v>136</v>
      </c>
      <c r="B27" s="42"/>
      <c r="C27" s="32" t="s">
        <v>150</v>
      </c>
      <c r="D27" s="2" t="s">
        <v>94</v>
      </c>
      <c r="E27" s="110"/>
      <c r="F27" s="107">
        <v>1469.4</v>
      </c>
      <c r="G27" s="73"/>
    </row>
    <row r="28" spans="1:7" ht="15.75" customHeight="1">
      <c r="A28" s="39" t="s">
        <v>214</v>
      </c>
      <c r="B28" s="42"/>
      <c r="C28" s="32" t="s">
        <v>215</v>
      </c>
      <c r="D28" s="2" t="s">
        <v>94</v>
      </c>
      <c r="E28" s="110">
        <v>350500</v>
      </c>
      <c r="F28" s="107">
        <v>322901.26</v>
      </c>
      <c r="G28" s="73">
        <f>E28-F28</f>
        <v>27598.73999999999</v>
      </c>
    </row>
    <row r="29" spans="1:7" ht="15.75" customHeight="1">
      <c r="A29" s="39" t="s">
        <v>216</v>
      </c>
      <c r="B29" s="42"/>
      <c r="C29" s="32" t="s">
        <v>217</v>
      </c>
      <c r="D29" s="2" t="s">
        <v>94</v>
      </c>
      <c r="E29" s="110">
        <v>7400</v>
      </c>
      <c r="F29" s="107">
        <v>8941.28</v>
      </c>
      <c r="G29" s="73">
        <f>E29-F29</f>
        <v>-1541.2800000000007</v>
      </c>
    </row>
    <row r="30" spans="1:7" ht="15.75" customHeight="1">
      <c r="A30" s="39" t="s">
        <v>218</v>
      </c>
      <c r="B30" s="42"/>
      <c r="C30" s="32" t="s">
        <v>302</v>
      </c>
      <c r="D30" s="2" t="s">
        <v>94</v>
      </c>
      <c r="E30" s="110">
        <v>564100</v>
      </c>
      <c r="F30" s="107">
        <v>640067.52</v>
      </c>
      <c r="G30" s="73">
        <f>E30-F30</f>
        <v>-75967.52000000002</v>
      </c>
    </row>
    <row r="31" spans="1:7" ht="15.75" customHeight="1">
      <c r="A31" s="39" t="s">
        <v>219</v>
      </c>
      <c r="B31" s="42"/>
      <c r="C31" s="32" t="s">
        <v>303</v>
      </c>
      <c r="D31" s="2" t="s">
        <v>94</v>
      </c>
      <c r="E31" s="110">
        <v>400</v>
      </c>
      <c r="F31" s="107">
        <v>-41102.69</v>
      </c>
      <c r="G31" s="73">
        <f>E31-F31</f>
        <v>41502.69</v>
      </c>
    </row>
    <row r="32" spans="1:7" ht="15.75" customHeight="1">
      <c r="A32" s="39" t="s">
        <v>78</v>
      </c>
      <c r="B32" s="42"/>
      <c r="C32" s="32" t="s">
        <v>133</v>
      </c>
      <c r="D32" s="2" t="s">
        <v>94</v>
      </c>
      <c r="E32" s="110">
        <v>132824.5</v>
      </c>
      <c r="F32" s="107">
        <v>136005</v>
      </c>
      <c r="G32" s="73">
        <f>SUM(E32-F32-F33)</f>
        <v>-3180.5</v>
      </c>
    </row>
    <row r="33" spans="1:7" ht="15.75" customHeight="1">
      <c r="A33" s="39" t="s">
        <v>135</v>
      </c>
      <c r="B33" s="42"/>
      <c r="C33" s="32" t="s">
        <v>166</v>
      </c>
      <c r="D33" s="2" t="s">
        <v>94</v>
      </c>
      <c r="E33" s="110"/>
      <c r="F33" s="107">
        <v>0</v>
      </c>
      <c r="G33" s="73"/>
    </row>
    <row r="34" spans="1:7" ht="15.75" customHeight="1">
      <c r="A34" s="39" t="s">
        <v>78</v>
      </c>
      <c r="B34" s="42"/>
      <c r="C34" s="32" t="s">
        <v>167</v>
      </c>
      <c r="D34" s="2" t="s">
        <v>94</v>
      </c>
      <c r="E34" s="110">
        <v>0</v>
      </c>
      <c r="F34" s="107">
        <v>0</v>
      </c>
      <c r="G34" s="73">
        <f>SUM(E34-F34-F35)</f>
        <v>0</v>
      </c>
    </row>
    <row r="35" spans="1:7" ht="15.75" customHeight="1">
      <c r="A35" s="39" t="s">
        <v>135</v>
      </c>
      <c r="B35" s="42"/>
      <c r="C35" s="32" t="s">
        <v>168</v>
      </c>
      <c r="D35" s="2" t="s">
        <v>94</v>
      </c>
      <c r="E35" s="110"/>
      <c r="F35" s="107">
        <v>0</v>
      </c>
      <c r="G35" s="73"/>
    </row>
    <row r="36" spans="1:7" ht="15.75" customHeight="1">
      <c r="A36" s="39" t="s">
        <v>79</v>
      </c>
      <c r="B36" s="42"/>
      <c r="C36" s="32" t="s">
        <v>80</v>
      </c>
      <c r="D36" s="2" t="s">
        <v>94</v>
      </c>
      <c r="E36" s="110">
        <v>699700</v>
      </c>
      <c r="F36" s="107">
        <v>610924.83</v>
      </c>
      <c r="G36" s="73">
        <f>SUM(E36-F36-F37-F38)</f>
        <v>81275.61000000004</v>
      </c>
    </row>
    <row r="37" spans="1:7" ht="15.75" customHeight="1">
      <c r="A37" s="39" t="s">
        <v>135</v>
      </c>
      <c r="B37" s="42"/>
      <c r="C37" s="32" t="s">
        <v>81</v>
      </c>
      <c r="D37" s="2" t="s">
        <v>94</v>
      </c>
      <c r="E37" s="110"/>
      <c r="F37" s="107">
        <v>7499.56</v>
      </c>
      <c r="G37" s="73"/>
    </row>
    <row r="38" spans="1:7" ht="15.75" customHeight="1">
      <c r="A38" s="39" t="s">
        <v>145</v>
      </c>
      <c r="B38" s="42"/>
      <c r="C38" s="32" t="s">
        <v>144</v>
      </c>
      <c r="D38" s="2" t="s">
        <v>94</v>
      </c>
      <c r="E38" s="110"/>
      <c r="F38" s="107">
        <v>0</v>
      </c>
      <c r="G38" s="73"/>
    </row>
    <row r="39" spans="1:7" ht="15.75" customHeight="1">
      <c r="A39" s="39" t="s">
        <v>103</v>
      </c>
      <c r="B39" s="42"/>
      <c r="C39" s="32" t="s">
        <v>101</v>
      </c>
      <c r="D39" s="2" t="s">
        <v>94</v>
      </c>
      <c r="E39" s="110">
        <v>1500000</v>
      </c>
      <c r="F39" s="107">
        <v>1197176.29</v>
      </c>
      <c r="G39" s="73">
        <f>SUM(E39-F39-F40-F41-F42)</f>
        <v>293424.1</v>
      </c>
    </row>
    <row r="40" spans="1:7" ht="15.75" customHeight="1">
      <c r="A40" s="39" t="s">
        <v>135</v>
      </c>
      <c r="B40" s="42"/>
      <c r="C40" s="32" t="s">
        <v>120</v>
      </c>
      <c r="D40" s="2" t="s">
        <v>94</v>
      </c>
      <c r="E40" s="110"/>
      <c r="F40" s="107">
        <v>4495.61</v>
      </c>
      <c r="G40" s="73"/>
    </row>
    <row r="41" spans="1:7" ht="15" customHeight="1">
      <c r="A41" s="39" t="s">
        <v>136</v>
      </c>
      <c r="B41" s="42"/>
      <c r="C41" s="32" t="s">
        <v>130</v>
      </c>
      <c r="D41" s="2" t="s">
        <v>94</v>
      </c>
      <c r="E41" s="110"/>
      <c r="F41" s="107">
        <v>4904</v>
      </c>
      <c r="G41" s="73"/>
    </row>
    <row r="42" spans="1:7" ht="15" customHeight="1">
      <c r="A42" s="39" t="s">
        <v>145</v>
      </c>
      <c r="B42" s="42"/>
      <c r="C42" s="32" t="s">
        <v>460</v>
      </c>
      <c r="D42" s="2" t="s">
        <v>94</v>
      </c>
      <c r="E42" s="110"/>
      <c r="F42" s="107">
        <v>0</v>
      </c>
      <c r="G42" s="73"/>
    </row>
    <row r="43" spans="1:7" ht="15.75" customHeight="1">
      <c r="A43" s="39" t="s">
        <v>104</v>
      </c>
      <c r="B43" s="42"/>
      <c r="C43" s="32" t="s">
        <v>102</v>
      </c>
      <c r="D43" s="2" t="s">
        <v>94</v>
      </c>
      <c r="E43" s="110">
        <v>6286000</v>
      </c>
      <c r="F43" s="107">
        <v>6649794.15</v>
      </c>
      <c r="G43" s="73">
        <f>SUM(E43-F43-F44-F45)</f>
        <v>-501098.3700000004</v>
      </c>
    </row>
    <row r="44" spans="1:7" ht="15.75" customHeight="1">
      <c r="A44" s="39" t="s">
        <v>135</v>
      </c>
      <c r="B44" s="42"/>
      <c r="C44" s="32" t="s">
        <v>397</v>
      </c>
      <c r="D44" s="2" t="s">
        <v>94</v>
      </c>
      <c r="E44" s="110"/>
      <c r="F44" s="107">
        <v>137304.42</v>
      </c>
      <c r="G44" s="73"/>
    </row>
    <row r="45" spans="1:7" ht="15.75" customHeight="1">
      <c r="A45" s="39" t="s">
        <v>145</v>
      </c>
      <c r="B45" s="42"/>
      <c r="C45" s="32" t="s">
        <v>398</v>
      </c>
      <c r="D45" s="2" t="s">
        <v>94</v>
      </c>
      <c r="E45" s="110"/>
      <c r="F45" s="107">
        <v>-0.2</v>
      </c>
      <c r="G45" s="73"/>
    </row>
    <row r="46" spans="1:7" ht="15.75" customHeight="1">
      <c r="A46" s="39" t="s">
        <v>386</v>
      </c>
      <c r="B46" s="42"/>
      <c r="C46" s="32" t="s">
        <v>384</v>
      </c>
      <c r="D46" s="2" t="s">
        <v>94</v>
      </c>
      <c r="E46" s="110">
        <v>10000000</v>
      </c>
      <c r="F46" s="107">
        <v>8423433.84</v>
      </c>
      <c r="G46" s="73">
        <f>SUM(E46-F46-F47-F48-F49)</f>
        <v>1510361.37</v>
      </c>
    </row>
    <row r="47" spans="1:7" ht="15.75" customHeight="1">
      <c r="A47" s="39" t="s">
        <v>135</v>
      </c>
      <c r="B47" s="42"/>
      <c r="C47" s="32" t="s">
        <v>421</v>
      </c>
      <c r="D47" s="2" t="s">
        <v>94</v>
      </c>
      <c r="E47" s="110"/>
      <c r="F47" s="107">
        <v>44982.44</v>
      </c>
      <c r="G47" s="73"/>
    </row>
    <row r="48" spans="1:7" ht="14.25" customHeight="1">
      <c r="A48" s="39" t="s">
        <v>136</v>
      </c>
      <c r="B48" s="42"/>
      <c r="C48" s="32" t="s">
        <v>385</v>
      </c>
      <c r="D48" s="2" t="s">
        <v>94</v>
      </c>
      <c r="E48" s="110"/>
      <c r="F48" s="107">
        <v>0</v>
      </c>
      <c r="G48" s="73"/>
    </row>
    <row r="49" spans="1:7" ht="14.25" customHeight="1">
      <c r="A49" s="39" t="s">
        <v>145</v>
      </c>
      <c r="B49" s="42"/>
      <c r="C49" s="32" t="s">
        <v>461</v>
      </c>
      <c r="D49" s="2" t="s">
        <v>94</v>
      </c>
      <c r="E49" s="110"/>
      <c r="F49" s="107">
        <v>21222.35</v>
      </c>
      <c r="G49" s="73"/>
    </row>
    <row r="50" spans="1:7" ht="15.75" customHeight="1">
      <c r="A50" s="39" t="s">
        <v>387</v>
      </c>
      <c r="B50" s="42"/>
      <c r="C50" s="32" t="s">
        <v>389</v>
      </c>
      <c r="D50" s="2" t="s">
        <v>94</v>
      </c>
      <c r="E50" s="110">
        <v>1300000</v>
      </c>
      <c r="F50" s="107">
        <v>2762287.69</v>
      </c>
      <c r="G50" s="73">
        <f>SUM(E50-F50-F51-F52)</f>
        <v>-1504391.99</v>
      </c>
    </row>
    <row r="51" spans="1:7" ht="15.75" customHeight="1">
      <c r="A51" s="39" t="s">
        <v>135</v>
      </c>
      <c r="B51" s="42"/>
      <c r="C51" s="32" t="s">
        <v>388</v>
      </c>
      <c r="D51" s="2" t="s">
        <v>94</v>
      </c>
      <c r="E51" s="110"/>
      <c r="F51" s="107">
        <v>41104.3</v>
      </c>
      <c r="G51" s="73"/>
    </row>
    <row r="52" spans="1:7" ht="15.75" customHeight="1">
      <c r="A52" s="39" t="s">
        <v>136</v>
      </c>
      <c r="B52" s="42"/>
      <c r="C52" s="32" t="s">
        <v>390</v>
      </c>
      <c r="D52" s="2" t="s">
        <v>94</v>
      </c>
      <c r="E52" s="110"/>
      <c r="F52" s="107">
        <v>1000</v>
      </c>
      <c r="G52" s="73"/>
    </row>
    <row r="53" spans="1:7" ht="15.75" customHeight="1">
      <c r="A53" s="39" t="s">
        <v>82</v>
      </c>
      <c r="B53" s="42"/>
      <c r="C53" s="32" t="s">
        <v>399</v>
      </c>
      <c r="D53" s="2" t="s">
        <v>94</v>
      </c>
      <c r="E53" s="110">
        <v>0</v>
      </c>
      <c r="F53" s="107">
        <v>0.15</v>
      </c>
      <c r="G53" s="73">
        <f>SUM(E53-F53-F54-F55)</f>
        <v>-1353.4199999999998</v>
      </c>
    </row>
    <row r="54" spans="1:7" ht="15.75" customHeight="1">
      <c r="A54" s="39" t="s">
        <v>135</v>
      </c>
      <c r="B54" s="42"/>
      <c r="C54" s="32" t="s">
        <v>434</v>
      </c>
      <c r="D54" s="2" t="s">
        <v>94</v>
      </c>
      <c r="E54" s="110"/>
      <c r="F54" s="107">
        <v>-0.3</v>
      </c>
      <c r="G54" s="73"/>
    </row>
    <row r="55" spans="1:7" ht="15.75" customHeight="1">
      <c r="A55" s="39" t="s">
        <v>136</v>
      </c>
      <c r="B55" s="42"/>
      <c r="C55" s="32" t="s">
        <v>400</v>
      </c>
      <c r="D55" s="2" t="s">
        <v>94</v>
      </c>
      <c r="E55" s="110"/>
      <c r="F55" s="107">
        <v>1353.57</v>
      </c>
      <c r="G55" s="73"/>
    </row>
    <row r="56" spans="1:7" ht="23.25" customHeight="1">
      <c r="A56" s="39" t="s">
        <v>89</v>
      </c>
      <c r="B56" s="42" t="s">
        <v>132</v>
      </c>
      <c r="C56" s="32" t="s">
        <v>401</v>
      </c>
      <c r="D56" s="2" t="s">
        <v>95</v>
      </c>
      <c r="E56" s="110">
        <v>5010200</v>
      </c>
      <c r="F56" s="107">
        <v>4421387.39</v>
      </c>
      <c r="G56" s="73">
        <f aca="true" t="shared" si="0" ref="G56:G75">E56-F56</f>
        <v>588812.6100000003</v>
      </c>
    </row>
    <row r="57" spans="1:7" ht="23.25" customHeight="1">
      <c r="A57" s="39" t="s">
        <v>89</v>
      </c>
      <c r="B57" s="42" t="s">
        <v>157</v>
      </c>
      <c r="C57" s="32" t="s">
        <v>401</v>
      </c>
      <c r="D57" s="2" t="s">
        <v>95</v>
      </c>
      <c r="E57" s="110">
        <v>0</v>
      </c>
      <c r="F57" s="107">
        <v>0</v>
      </c>
      <c r="G57" s="73">
        <f t="shared" si="0"/>
        <v>0</v>
      </c>
    </row>
    <row r="58" spans="1:7" ht="23.25" customHeight="1">
      <c r="A58" s="39" t="s">
        <v>141</v>
      </c>
      <c r="B58" s="42"/>
      <c r="C58" s="32" t="s">
        <v>402</v>
      </c>
      <c r="D58" s="2" t="s">
        <v>95</v>
      </c>
      <c r="E58" s="110">
        <v>0</v>
      </c>
      <c r="F58" s="107">
        <v>139628.52</v>
      </c>
      <c r="G58" s="73">
        <f t="shared" si="0"/>
        <v>-139628.52</v>
      </c>
    </row>
    <row r="59" spans="1:7" ht="12.75" customHeight="1">
      <c r="A59" s="39" t="s">
        <v>83</v>
      </c>
      <c r="B59" s="42"/>
      <c r="C59" s="32" t="s">
        <v>403</v>
      </c>
      <c r="D59" s="2" t="s">
        <v>95</v>
      </c>
      <c r="E59" s="110">
        <v>900000</v>
      </c>
      <c r="F59" s="107">
        <v>837804.8</v>
      </c>
      <c r="G59" s="73">
        <f t="shared" si="0"/>
        <v>62195.19999999995</v>
      </c>
    </row>
    <row r="60" spans="1:7" ht="14.25" customHeight="1">
      <c r="A60" s="39" t="s">
        <v>435</v>
      </c>
      <c r="B60" s="42"/>
      <c r="C60" s="32" t="s">
        <v>436</v>
      </c>
      <c r="D60" s="2" t="s">
        <v>95</v>
      </c>
      <c r="E60" s="110">
        <v>6817500</v>
      </c>
      <c r="F60" s="107">
        <v>6078978.72</v>
      </c>
      <c r="G60" s="73">
        <f t="shared" si="0"/>
        <v>738521.2800000003</v>
      </c>
    </row>
    <row r="61" spans="1:7" ht="12.75" customHeight="1">
      <c r="A61" s="39" t="s">
        <v>90</v>
      </c>
      <c r="B61" s="42"/>
      <c r="C61" s="32" t="s">
        <v>404</v>
      </c>
      <c r="D61" s="2" t="s">
        <v>95</v>
      </c>
      <c r="E61" s="110">
        <v>3236700</v>
      </c>
      <c r="F61" s="107">
        <v>2087437.72</v>
      </c>
      <c r="G61" s="73">
        <f t="shared" si="0"/>
        <v>1149262.28</v>
      </c>
    </row>
    <row r="62" spans="1:7" ht="12.75" customHeight="1">
      <c r="A62" s="39" t="s">
        <v>462</v>
      </c>
      <c r="B62" s="42"/>
      <c r="C62" s="32" t="s">
        <v>467</v>
      </c>
      <c r="D62" s="2" t="s">
        <v>96</v>
      </c>
      <c r="E62" s="110">
        <v>0</v>
      </c>
      <c r="F62" s="107">
        <v>0</v>
      </c>
      <c r="G62" s="73">
        <f t="shared" si="0"/>
        <v>0</v>
      </c>
    </row>
    <row r="63" spans="1:7" ht="15" customHeight="1">
      <c r="A63" s="39" t="s">
        <v>86</v>
      </c>
      <c r="B63" s="42"/>
      <c r="C63" s="32" t="s">
        <v>405</v>
      </c>
      <c r="D63" s="2" t="s">
        <v>96</v>
      </c>
      <c r="E63" s="110">
        <v>2150000</v>
      </c>
      <c r="F63" s="107">
        <v>1786355.02</v>
      </c>
      <c r="G63" s="73">
        <f t="shared" si="0"/>
        <v>363644.98</v>
      </c>
    </row>
    <row r="64" spans="1:7" ht="15" customHeight="1">
      <c r="A64" s="39" t="s">
        <v>87</v>
      </c>
      <c r="B64" s="42"/>
      <c r="C64" s="32" t="s">
        <v>406</v>
      </c>
      <c r="D64" s="2" t="s">
        <v>96</v>
      </c>
      <c r="E64" s="110">
        <v>215000</v>
      </c>
      <c r="F64" s="107">
        <v>195015</v>
      </c>
      <c r="G64" s="73">
        <f t="shared" si="0"/>
        <v>19985</v>
      </c>
    </row>
    <row r="65" spans="1:7" ht="16.5" customHeight="1">
      <c r="A65" s="39" t="s">
        <v>88</v>
      </c>
      <c r="B65" s="42"/>
      <c r="C65" s="32" t="s">
        <v>407</v>
      </c>
      <c r="D65" s="2" t="s">
        <v>96</v>
      </c>
      <c r="E65" s="110">
        <v>35000</v>
      </c>
      <c r="F65" s="107">
        <v>14130</v>
      </c>
      <c r="G65" s="73">
        <f t="shared" si="0"/>
        <v>20870</v>
      </c>
    </row>
    <row r="66" spans="1:7" ht="15.75" customHeight="1">
      <c r="A66" s="39" t="s">
        <v>146</v>
      </c>
      <c r="B66" s="42" t="s">
        <v>157</v>
      </c>
      <c r="C66" s="32" t="s">
        <v>408</v>
      </c>
      <c r="D66" s="2" t="s">
        <v>96</v>
      </c>
      <c r="E66" s="110">
        <v>0</v>
      </c>
      <c r="F66" s="107">
        <v>2106.8</v>
      </c>
      <c r="G66" s="73">
        <f t="shared" si="0"/>
        <v>-2106.8</v>
      </c>
    </row>
    <row r="67" spans="1:7" ht="15" customHeight="1">
      <c r="A67" s="39" t="s">
        <v>115</v>
      </c>
      <c r="B67" s="42"/>
      <c r="C67" s="32" t="s">
        <v>409</v>
      </c>
      <c r="D67" s="2" t="s">
        <v>114</v>
      </c>
      <c r="E67" s="110">
        <v>3300000</v>
      </c>
      <c r="F67" s="107">
        <v>2676245.29</v>
      </c>
      <c r="G67" s="73">
        <f t="shared" si="0"/>
        <v>623754.71</v>
      </c>
    </row>
    <row r="68" spans="1:7" ht="15.75" customHeight="1">
      <c r="A68" s="39" t="s">
        <v>84</v>
      </c>
      <c r="B68" s="42"/>
      <c r="C68" s="32" t="s">
        <v>410</v>
      </c>
      <c r="D68" s="2" t="s">
        <v>99</v>
      </c>
      <c r="E68" s="110">
        <v>0</v>
      </c>
      <c r="F68" s="107">
        <v>0</v>
      </c>
      <c r="G68" s="73">
        <f t="shared" si="0"/>
        <v>0</v>
      </c>
    </row>
    <row r="69" spans="1:7" ht="15.75" customHeight="1">
      <c r="A69" s="39" t="s">
        <v>84</v>
      </c>
      <c r="B69" s="42" t="s">
        <v>132</v>
      </c>
      <c r="C69" s="32" t="s">
        <v>410</v>
      </c>
      <c r="D69" s="2" t="s">
        <v>99</v>
      </c>
      <c r="E69" s="110">
        <v>3347240.4</v>
      </c>
      <c r="F69" s="107">
        <v>3155176.06</v>
      </c>
      <c r="G69" s="73">
        <f t="shared" si="0"/>
        <v>192064.33999999985</v>
      </c>
    </row>
    <row r="70" spans="1:7" ht="15.75" customHeight="1">
      <c r="A70" s="39" t="s">
        <v>160</v>
      </c>
      <c r="B70" s="42"/>
      <c r="C70" s="32" t="s">
        <v>411</v>
      </c>
      <c r="D70" s="2" t="s">
        <v>161</v>
      </c>
      <c r="E70" s="110">
        <v>42000</v>
      </c>
      <c r="F70" s="107">
        <v>30000</v>
      </c>
      <c r="G70" s="73">
        <f t="shared" si="0"/>
        <v>12000</v>
      </c>
    </row>
    <row r="71" spans="1:7" ht="15.75" customHeight="1">
      <c r="A71" s="39" t="s">
        <v>85</v>
      </c>
      <c r="B71" s="42"/>
      <c r="C71" s="32" t="s">
        <v>412</v>
      </c>
      <c r="D71" s="2" t="s">
        <v>97</v>
      </c>
      <c r="E71" s="110">
        <v>0</v>
      </c>
      <c r="F71" s="107">
        <v>0</v>
      </c>
      <c r="G71" s="73">
        <f t="shared" si="0"/>
        <v>0</v>
      </c>
    </row>
    <row r="72" spans="1:7" ht="15.75" customHeight="1">
      <c r="A72" s="39" t="s">
        <v>85</v>
      </c>
      <c r="B72" s="42" t="s">
        <v>148</v>
      </c>
      <c r="C72" s="32" t="s">
        <v>412</v>
      </c>
      <c r="D72" s="2" t="s">
        <v>97</v>
      </c>
      <c r="E72" s="110">
        <v>0</v>
      </c>
      <c r="F72" s="107">
        <v>0</v>
      </c>
      <c r="G72" s="73">
        <f t="shared" si="0"/>
        <v>0</v>
      </c>
    </row>
    <row r="73" spans="1:7" ht="24" customHeight="1">
      <c r="A73" s="39" t="s">
        <v>118</v>
      </c>
      <c r="B73" s="42"/>
      <c r="C73" s="32" t="s">
        <v>413</v>
      </c>
      <c r="D73" s="2" t="s">
        <v>97</v>
      </c>
      <c r="E73" s="110">
        <v>225000</v>
      </c>
      <c r="F73" s="107">
        <v>174150</v>
      </c>
      <c r="G73" s="73">
        <f t="shared" si="0"/>
        <v>50850</v>
      </c>
    </row>
    <row r="74" spans="1:7" ht="24" customHeight="1">
      <c r="A74" s="39" t="s">
        <v>118</v>
      </c>
      <c r="B74" s="42"/>
      <c r="C74" s="32" t="s">
        <v>437</v>
      </c>
      <c r="D74" s="2" t="s">
        <v>97</v>
      </c>
      <c r="E74" s="110">
        <v>75000</v>
      </c>
      <c r="F74" s="107">
        <v>75000</v>
      </c>
      <c r="G74" s="73">
        <f t="shared" si="0"/>
        <v>0</v>
      </c>
    </row>
    <row r="75" spans="1:7" ht="22.5" customHeight="1">
      <c r="A75" s="39" t="s">
        <v>153</v>
      </c>
      <c r="B75" s="42"/>
      <c r="C75" s="32" t="s">
        <v>414</v>
      </c>
      <c r="D75" s="2" t="s">
        <v>98</v>
      </c>
      <c r="E75" s="110">
        <v>6274900</v>
      </c>
      <c r="F75" s="107">
        <v>6274900</v>
      </c>
      <c r="G75" s="73">
        <f t="shared" si="0"/>
        <v>0</v>
      </c>
    </row>
    <row r="76" spans="1:7" ht="22.5" customHeight="1">
      <c r="A76" s="120" t="s">
        <v>154</v>
      </c>
      <c r="B76" s="42"/>
      <c r="C76" s="32" t="s">
        <v>415</v>
      </c>
      <c r="D76" s="2" t="s">
        <v>98</v>
      </c>
      <c r="E76" s="110">
        <v>0</v>
      </c>
      <c r="F76" s="107">
        <v>0</v>
      </c>
      <c r="G76" s="73">
        <f aca="true" t="shared" si="1" ref="G76:G86">E76-F76</f>
        <v>0</v>
      </c>
    </row>
    <row r="77" spans="1:7" ht="15" customHeight="1">
      <c r="A77" s="99" t="s">
        <v>292</v>
      </c>
      <c r="B77" s="55"/>
      <c r="C77" s="32" t="s">
        <v>416</v>
      </c>
      <c r="D77" s="2" t="s">
        <v>98</v>
      </c>
      <c r="E77" s="110">
        <v>312500</v>
      </c>
      <c r="F77" s="107">
        <v>312500</v>
      </c>
      <c r="G77" s="73">
        <f t="shared" si="1"/>
        <v>0</v>
      </c>
    </row>
    <row r="78" spans="1:7" ht="13.5" customHeight="1">
      <c r="A78" s="103" t="s">
        <v>468</v>
      </c>
      <c r="B78" s="55"/>
      <c r="C78" s="32" t="s">
        <v>417</v>
      </c>
      <c r="D78" s="2" t="s">
        <v>98</v>
      </c>
      <c r="E78" s="110">
        <v>15000000</v>
      </c>
      <c r="F78" s="110">
        <v>8561386.74</v>
      </c>
      <c r="G78" s="73">
        <f t="shared" si="1"/>
        <v>6438613.26</v>
      </c>
    </row>
    <row r="79" spans="1:7" ht="13.5" customHeight="1">
      <c r="A79" s="103" t="s">
        <v>511</v>
      </c>
      <c r="B79" s="55"/>
      <c r="C79" s="32" t="s">
        <v>510</v>
      </c>
      <c r="D79" s="2" t="s">
        <v>98</v>
      </c>
      <c r="E79" s="110">
        <v>9724000</v>
      </c>
      <c r="F79" s="110">
        <v>0</v>
      </c>
      <c r="G79" s="73">
        <f>E79-F79</f>
        <v>9724000</v>
      </c>
    </row>
    <row r="80" spans="1:7" ht="12" customHeight="1">
      <c r="A80" s="103" t="s">
        <v>469</v>
      </c>
      <c r="B80" s="55"/>
      <c r="C80" s="32" t="s">
        <v>470</v>
      </c>
      <c r="D80" s="2" t="s">
        <v>98</v>
      </c>
      <c r="E80" s="110">
        <v>1260583.5</v>
      </c>
      <c r="F80" s="110">
        <v>1260583.5</v>
      </c>
      <c r="G80" s="73">
        <f>E80-F80</f>
        <v>0</v>
      </c>
    </row>
    <row r="81" spans="1:7" ht="14.25" customHeight="1">
      <c r="A81" s="99" t="s">
        <v>433</v>
      </c>
      <c r="B81" s="55"/>
      <c r="C81" s="32" t="s">
        <v>471</v>
      </c>
      <c r="D81" s="2" t="s">
        <v>98</v>
      </c>
      <c r="E81" s="110">
        <v>8360252.93</v>
      </c>
      <c r="F81" s="107">
        <v>8360252.93</v>
      </c>
      <c r="G81" s="73">
        <f>E81-F81</f>
        <v>0</v>
      </c>
    </row>
    <row r="82" spans="1:7" ht="13.5" customHeight="1">
      <c r="A82" s="99" t="s">
        <v>433</v>
      </c>
      <c r="B82" s="55"/>
      <c r="C82" s="32" t="s">
        <v>472</v>
      </c>
      <c r="D82" s="2" t="s">
        <v>98</v>
      </c>
      <c r="E82" s="110">
        <v>4186708.43</v>
      </c>
      <c r="F82" s="110">
        <v>4186708.43</v>
      </c>
      <c r="G82" s="73">
        <f>E82-F82</f>
        <v>0</v>
      </c>
    </row>
    <row r="83" spans="1:7" ht="12" customHeight="1">
      <c r="A83" s="99" t="s">
        <v>163</v>
      </c>
      <c r="B83" s="55"/>
      <c r="C83" s="32" t="s">
        <v>418</v>
      </c>
      <c r="D83" s="2" t="s">
        <v>98</v>
      </c>
      <c r="E83" s="110">
        <v>34226550</v>
      </c>
      <c r="F83" s="110">
        <v>34226550</v>
      </c>
      <c r="G83" s="73">
        <f t="shared" si="1"/>
        <v>0</v>
      </c>
    </row>
    <row r="84" spans="1:7" ht="14.25" customHeight="1">
      <c r="A84" s="99" t="s">
        <v>242</v>
      </c>
      <c r="B84" s="55"/>
      <c r="C84" s="32" t="s">
        <v>473</v>
      </c>
      <c r="D84" s="2" t="s">
        <v>98</v>
      </c>
      <c r="E84" s="110">
        <v>100000</v>
      </c>
      <c r="F84" s="110">
        <v>100000</v>
      </c>
      <c r="G84" s="73">
        <f>E84-F84</f>
        <v>0</v>
      </c>
    </row>
    <row r="85" spans="1:7" ht="14.25" customHeight="1">
      <c r="A85" s="99" t="s">
        <v>292</v>
      </c>
      <c r="B85" s="55"/>
      <c r="C85" s="32" t="s">
        <v>474</v>
      </c>
      <c r="D85" s="2" t="s">
        <v>98</v>
      </c>
      <c r="E85" s="110">
        <v>156250</v>
      </c>
      <c r="F85" s="110">
        <v>156250</v>
      </c>
      <c r="G85" s="73">
        <f>E85-F85</f>
        <v>0</v>
      </c>
    </row>
    <row r="86" spans="1:7" ht="12.75" customHeight="1">
      <c r="A86" s="98" t="s">
        <v>283</v>
      </c>
      <c r="B86" s="42"/>
      <c r="C86" s="32" t="s">
        <v>475</v>
      </c>
      <c r="D86" s="96" t="s">
        <v>98</v>
      </c>
      <c r="E86" s="142">
        <v>3976380</v>
      </c>
      <c r="F86" s="107">
        <v>3917334.76</v>
      </c>
      <c r="G86" s="74">
        <f t="shared" si="1"/>
        <v>59045.24000000022</v>
      </c>
    </row>
    <row r="87" spans="1:7" ht="13.5" customHeight="1">
      <c r="A87" s="99" t="s">
        <v>476</v>
      </c>
      <c r="B87" s="55"/>
      <c r="C87" s="32" t="s">
        <v>477</v>
      </c>
      <c r="D87" s="2" t="s">
        <v>98</v>
      </c>
      <c r="E87" s="110">
        <v>6309000</v>
      </c>
      <c r="F87" s="107">
        <v>6309000</v>
      </c>
      <c r="G87" s="73">
        <f>E87-F87</f>
        <v>0</v>
      </c>
    </row>
    <row r="88" spans="1:7" ht="13.5" customHeight="1">
      <c r="A88" s="99" t="s">
        <v>172</v>
      </c>
      <c r="B88" s="55"/>
      <c r="C88" s="32" t="s">
        <v>419</v>
      </c>
      <c r="D88" s="2" t="s">
        <v>98</v>
      </c>
      <c r="E88" s="110">
        <v>4283000</v>
      </c>
      <c r="F88" s="143">
        <v>4283000</v>
      </c>
      <c r="G88" s="73">
        <f>E88-F88</f>
        <v>0</v>
      </c>
    </row>
    <row r="89" spans="1:7" ht="13.5" customHeight="1">
      <c r="A89" s="99" t="s">
        <v>509</v>
      </c>
      <c r="B89" s="55"/>
      <c r="C89" s="32" t="s">
        <v>419</v>
      </c>
      <c r="D89" s="2" t="s">
        <v>98</v>
      </c>
      <c r="E89" s="110">
        <v>0</v>
      </c>
      <c r="F89" s="143">
        <v>0</v>
      </c>
      <c r="G89" s="73">
        <f>E89-F89</f>
        <v>0</v>
      </c>
    </row>
    <row r="90" spans="1:7" ht="14.25" customHeight="1">
      <c r="A90" s="99" t="s">
        <v>131</v>
      </c>
      <c r="B90" s="55"/>
      <c r="C90" s="32" t="s">
        <v>420</v>
      </c>
      <c r="D90" s="2" t="s">
        <v>98</v>
      </c>
      <c r="E90" s="110">
        <v>459800</v>
      </c>
      <c r="F90" s="107">
        <v>459800</v>
      </c>
      <c r="G90" s="73">
        <f>E90-F90</f>
        <v>0</v>
      </c>
    </row>
    <row r="91" spans="1:7" ht="21.75" customHeight="1">
      <c r="A91" s="97" t="s">
        <v>113</v>
      </c>
      <c r="B91" s="55"/>
      <c r="C91" s="32" t="s">
        <v>392</v>
      </c>
      <c r="D91" s="2" t="s">
        <v>98</v>
      </c>
      <c r="E91" s="107">
        <v>104352.56</v>
      </c>
      <c r="F91" s="107">
        <v>104352.56</v>
      </c>
      <c r="G91" s="73">
        <f aca="true" t="shared" si="2" ref="G91:G98">E91-F91</f>
        <v>0</v>
      </c>
    </row>
    <row r="92" spans="1:7" ht="24" customHeight="1">
      <c r="A92" s="98" t="s">
        <v>117</v>
      </c>
      <c r="B92" s="42"/>
      <c r="C92" s="95" t="s">
        <v>393</v>
      </c>
      <c r="D92" s="96" t="s">
        <v>98</v>
      </c>
      <c r="E92" s="142">
        <v>420000</v>
      </c>
      <c r="F92" s="143">
        <v>350000</v>
      </c>
      <c r="G92" s="74">
        <f t="shared" si="2"/>
        <v>70000</v>
      </c>
    </row>
    <row r="93" spans="1:7" ht="14.25" customHeight="1">
      <c r="A93" s="98" t="s">
        <v>478</v>
      </c>
      <c r="B93" s="42"/>
      <c r="C93" s="95" t="s">
        <v>394</v>
      </c>
      <c r="D93" s="96" t="s">
        <v>98</v>
      </c>
      <c r="E93" s="142">
        <v>131100</v>
      </c>
      <c r="F93" s="143">
        <v>131100</v>
      </c>
      <c r="G93" s="74">
        <f t="shared" si="2"/>
        <v>0</v>
      </c>
    </row>
    <row r="94" spans="1:7" ht="14.25" customHeight="1">
      <c r="A94" s="98" t="s">
        <v>479</v>
      </c>
      <c r="B94" s="42"/>
      <c r="C94" s="95" t="s">
        <v>480</v>
      </c>
      <c r="D94" s="96" t="s">
        <v>98</v>
      </c>
      <c r="E94" s="142">
        <v>15800</v>
      </c>
      <c r="F94" s="143">
        <v>15800</v>
      </c>
      <c r="G94" s="74">
        <f>E94-F94</f>
        <v>0</v>
      </c>
    </row>
    <row r="95" spans="1:7" ht="12.75" customHeight="1">
      <c r="A95" s="98" t="s">
        <v>220</v>
      </c>
      <c r="B95" s="42"/>
      <c r="C95" s="95" t="s">
        <v>395</v>
      </c>
      <c r="D95" s="96" t="s">
        <v>98</v>
      </c>
      <c r="E95" s="142">
        <v>1000000</v>
      </c>
      <c r="F95" s="143">
        <v>1000000</v>
      </c>
      <c r="G95" s="74">
        <f t="shared" si="2"/>
        <v>0</v>
      </c>
    </row>
    <row r="96" spans="1:7" ht="12.75" customHeight="1">
      <c r="A96" s="99" t="s">
        <v>159</v>
      </c>
      <c r="B96" s="55"/>
      <c r="C96" s="32" t="s">
        <v>396</v>
      </c>
      <c r="D96" s="2" t="s">
        <v>98</v>
      </c>
      <c r="E96" s="110">
        <v>4100000</v>
      </c>
      <c r="F96" s="110">
        <v>3494027</v>
      </c>
      <c r="G96" s="73">
        <f t="shared" si="2"/>
        <v>605973</v>
      </c>
    </row>
    <row r="97" spans="1:7" ht="12.75" customHeight="1">
      <c r="A97" s="141" t="s">
        <v>532</v>
      </c>
      <c r="B97" s="55"/>
      <c r="C97" s="32" t="s">
        <v>396</v>
      </c>
      <c r="D97" s="2" t="s">
        <v>98</v>
      </c>
      <c r="E97" s="110">
        <v>935620</v>
      </c>
      <c r="F97" s="110">
        <v>935620</v>
      </c>
      <c r="G97" s="73">
        <f>E97-F97</f>
        <v>0</v>
      </c>
    </row>
    <row r="98" spans="1:7" ht="14.25" customHeight="1">
      <c r="A98" s="95" t="s">
        <v>290</v>
      </c>
      <c r="B98" s="42"/>
      <c r="C98" s="95" t="s">
        <v>391</v>
      </c>
      <c r="D98" s="96" t="s">
        <v>98</v>
      </c>
      <c r="E98" s="142">
        <v>0</v>
      </c>
      <c r="F98" s="143">
        <v>-25000</v>
      </c>
      <c r="G98" s="74">
        <f t="shared" si="2"/>
        <v>25000</v>
      </c>
    </row>
    <row r="99" spans="1:7" ht="15.75" customHeight="1">
      <c r="A99" s="30"/>
      <c r="B99" s="43"/>
      <c r="C99" s="28"/>
      <c r="D99" s="28"/>
      <c r="E99" s="58"/>
      <c r="F99" s="58" t="s">
        <v>45</v>
      </c>
      <c r="G99" s="28"/>
    </row>
    <row r="100" spans="1:7" ht="10.5" customHeight="1">
      <c r="A100" s="25"/>
      <c r="B100" s="44"/>
      <c r="C100" s="4"/>
      <c r="D100" s="4"/>
      <c r="E100" s="26"/>
      <c r="F100" s="26"/>
      <c r="G100" s="26"/>
    </row>
    <row r="101" spans="1:7" ht="15">
      <c r="A101" s="34" t="s">
        <v>44</v>
      </c>
      <c r="C101" s="13"/>
      <c r="D101" s="13"/>
      <c r="E101" s="12"/>
      <c r="G101" s="58"/>
    </row>
    <row r="102" spans="1:7" ht="11.25" customHeight="1">
      <c r="A102" s="33"/>
      <c r="B102" s="45"/>
      <c r="C102" s="16"/>
      <c r="D102" s="16"/>
      <c r="E102" s="17"/>
      <c r="F102" s="17"/>
      <c r="G102" s="18"/>
    </row>
    <row r="103" spans="1:7" ht="12.75">
      <c r="A103" s="8"/>
      <c r="B103" s="9" t="s">
        <v>14</v>
      </c>
      <c r="C103" s="9" t="s">
        <v>10</v>
      </c>
      <c r="D103" s="9"/>
      <c r="E103" s="7" t="s">
        <v>49</v>
      </c>
      <c r="F103" s="66"/>
      <c r="G103" s="65" t="s">
        <v>35</v>
      </c>
    </row>
    <row r="104" spans="1:7" ht="10.5" customHeight="1">
      <c r="A104" s="9" t="s">
        <v>6</v>
      </c>
      <c r="B104" s="9" t="s">
        <v>15</v>
      </c>
      <c r="C104" s="29" t="s">
        <v>11</v>
      </c>
      <c r="D104" s="29"/>
      <c r="E104" s="7" t="s">
        <v>50</v>
      </c>
      <c r="F104" s="7" t="s">
        <v>40</v>
      </c>
      <c r="G104" s="19" t="s">
        <v>4</v>
      </c>
    </row>
    <row r="105" spans="1:7" ht="10.5" customHeight="1">
      <c r="A105" s="9"/>
      <c r="B105" s="9" t="s">
        <v>16</v>
      </c>
      <c r="C105" s="9" t="s">
        <v>12</v>
      </c>
      <c r="D105" s="9"/>
      <c r="E105" s="7" t="s">
        <v>4</v>
      </c>
      <c r="F105" s="7"/>
      <c r="G105" s="19"/>
    </row>
    <row r="106" spans="1:7" ht="9.75" customHeight="1" thickBot="1">
      <c r="A106" s="5">
        <v>1</v>
      </c>
      <c r="B106" s="11">
        <v>2</v>
      </c>
      <c r="C106" s="11">
        <v>3</v>
      </c>
      <c r="D106" s="11"/>
      <c r="E106" s="6" t="s">
        <v>2</v>
      </c>
      <c r="F106" s="6" t="s">
        <v>41</v>
      </c>
      <c r="G106" s="20" t="s">
        <v>42</v>
      </c>
    </row>
    <row r="107" spans="1:7" ht="25.5" customHeight="1">
      <c r="A107" s="10" t="s">
        <v>17</v>
      </c>
      <c r="B107" s="46" t="s">
        <v>20</v>
      </c>
      <c r="C107" s="48" t="s">
        <v>48</v>
      </c>
      <c r="D107" s="87"/>
      <c r="E107" s="110">
        <v>-6051202</v>
      </c>
      <c r="F107" s="32"/>
      <c r="G107" s="23"/>
    </row>
    <row r="108" spans="1:7" ht="18" customHeight="1">
      <c r="A108" s="50" t="s">
        <v>23</v>
      </c>
      <c r="B108" s="51"/>
      <c r="C108" s="60"/>
      <c r="D108" s="88"/>
      <c r="E108" s="52"/>
      <c r="F108" s="53"/>
      <c r="G108" s="54"/>
    </row>
    <row r="109" spans="1:7" ht="22.5" customHeight="1">
      <c r="A109" s="10" t="s">
        <v>32</v>
      </c>
      <c r="B109" s="56" t="s">
        <v>24</v>
      </c>
      <c r="C109" s="2" t="s">
        <v>48</v>
      </c>
      <c r="D109" s="2"/>
      <c r="E109" s="2"/>
      <c r="F109" s="32"/>
      <c r="G109" s="24"/>
    </row>
    <row r="110" spans="1:7" ht="17.25" customHeight="1">
      <c r="A110" s="50" t="s">
        <v>22</v>
      </c>
      <c r="B110" s="51"/>
      <c r="C110" s="52"/>
      <c r="D110" s="52"/>
      <c r="E110" s="52"/>
      <c r="F110" s="53"/>
      <c r="G110" s="54"/>
    </row>
    <row r="111" spans="1:7" ht="2.25" customHeight="1">
      <c r="A111" s="10"/>
      <c r="B111" s="55"/>
      <c r="C111" s="2"/>
      <c r="D111" s="2"/>
      <c r="E111" s="2"/>
      <c r="F111" s="32"/>
      <c r="G111" s="24"/>
    </row>
    <row r="112" spans="1:7" ht="15" customHeight="1">
      <c r="A112" s="10"/>
      <c r="B112" s="42"/>
      <c r="C112" s="2"/>
      <c r="D112" s="2"/>
      <c r="E112" s="2"/>
      <c r="F112" s="32"/>
      <c r="G112" s="24"/>
    </row>
    <row r="113" spans="1:7" ht="21" customHeight="1">
      <c r="A113" s="10" t="s">
        <v>33</v>
      </c>
      <c r="B113" s="47" t="s">
        <v>25</v>
      </c>
      <c r="C113" s="2" t="s">
        <v>48</v>
      </c>
      <c r="D113" s="2"/>
      <c r="E113" s="2"/>
      <c r="F113" s="32"/>
      <c r="G113" s="24"/>
    </row>
    <row r="114" spans="1:7" ht="12" customHeight="1">
      <c r="A114" s="50" t="s">
        <v>22</v>
      </c>
      <c r="B114" s="51"/>
      <c r="C114" s="52"/>
      <c r="D114" s="52"/>
      <c r="E114" s="52"/>
      <c r="F114" s="53"/>
      <c r="G114" s="54"/>
    </row>
    <row r="115" spans="1:7" ht="3.75" customHeight="1">
      <c r="A115" s="10"/>
      <c r="B115" s="56"/>
      <c r="C115" s="2"/>
      <c r="D115" s="2"/>
      <c r="E115" s="2"/>
      <c r="F115" s="32"/>
      <c r="G115" s="24"/>
    </row>
    <row r="116" spans="1:7" ht="13.5" customHeight="1">
      <c r="A116" s="10"/>
      <c r="B116" s="56"/>
      <c r="C116" s="2"/>
      <c r="D116" s="2"/>
      <c r="E116" s="2"/>
      <c r="F116" s="32"/>
      <c r="G116" s="24"/>
    </row>
    <row r="117" spans="1:7" ht="17.25" customHeight="1">
      <c r="A117" s="10" t="s">
        <v>28</v>
      </c>
      <c r="B117" s="47" t="s">
        <v>21</v>
      </c>
      <c r="C117" s="2"/>
      <c r="D117" s="2"/>
      <c r="E117" s="71"/>
      <c r="F117" s="71">
        <f>F118-F119</f>
        <v>39461570.219999984</v>
      </c>
      <c r="G117" s="59"/>
    </row>
    <row r="118" spans="1:7" ht="18" customHeight="1">
      <c r="A118" s="10" t="s">
        <v>30</v>
      </c>
      <c r="B118" s="47" t="s">
        <v>26</v>
      </c>
      <c r="C118" s="2"/>
      <c r="D118" s="2"/>
      <c r="E118" s="71">
        <f>E16</f>
        <v>166758762.32000002</v>
      </c>
      <c r="F118" s="71">
        <f>F16</f>
        <v>143119204.14</v>
      </c>
      <c r="G118" s="24" t="s">
        <v>29</v>
      </c>
    </row>
    <row r="119" spans="1:7" ht="17.25" customHeight="1" thickBot="1">
      <c r="A119" s="10" t="s">
        <v>31</v>
      </c>
      <c r="B119" s="57" t="s">
        <v>27</v>
      </c>
      <c r="C119" s="36"/>
      <c r="D119" s="36"/>
      <c r="E119" s="71">
        <f>Лист2!F7</f>
        <v>172809964.31999996</v>
      </c>
      <c r="F119" s="71">
        <f>Лист2!G7</f>
        <v>103657633.92</v>
      </c>
      <c r="G119" s="37" t="s">
        <v>29</v>
      </c>
    </row>
    <row r="120" spans="1:7" ht="12.75" customHeight="1">
      <c r="A120" s="50"/>
      <c r="B120" s="62"/>
      <c r="C120" s="28"/>
      <c r="D120" s="28"/>
      <c r="E120" s="28"/>
      <c r="F120" s="28"/>
      <c r="G120" s="28"/>
    </row>
    <row r="121" spans="1:7" ht="12.75" customHeight="1">
      <c r="A121" s="50"/>
      <c r="B121" s="62"/>
      <c r="C121" s="28"/>
      <c r="D121" s="28"/>
      <c r="E121" s="28"/>
      <c r="F121" s="28"/>
      <c r="G121" s="28"/>
    </row>
    <row r="122" spans="1:7" ht="12.75" customHeight="1">
      <c r="A122" s="25" t="s">
        <v>170</v>
      </c>
      <c r="B122" s="62"/>
      <c r="C122" s="28"/>
      <c r="D122" s="28"/>
      <c r="E122" s="28"/>
      <c r="F122" s="28"/>
      <c r="G122" s="28"/>
    </row>
    <row r="123" spans="1:7" ht="10.5" customHeight="1">
      <c r="A123" s="13" t="s">
        <v>169</v>
      </c>
      <c r="B123" s="62"/>
      <c r="C123" s="28"/>
      <c r="D123" s="28"/>
      <c r="E123" s="28"/>
      <c r="F123" s="28"/>
      <c r="G123" s="28"/>
    </row>
    <row r="124" spans="1:7" ht="11.25" customHeight="1">
      <c r="A124" s="13"/>
      <c r="B124" s="62"/>
      <c r="C124" s="28"/>
      <c r="D124" s="28"/>
      <c r="E124" s="28"/>
      <c r="F124" s="28"/>
      <c r="G124" s="28"/>
    </row>
    <row r="125" spans="1:7" ht="12.75" customHeight="1">
      <c r="A125" s="25" t="s">
        <v>171</v>
      </c>
      <c r="B125" s="62"/>
      <c r="C125" s="28"/>
      <c r="D125" s="28"/>
      <c r="E125" s="28"/>
      <c r="F125" s="28"/>
      <c r="G125" s="28"/>
    </row>
    <row r="126" spans="1:7" ht="10.5" customHeight="1">
      <c r="A126" s="13" t="s">
        <v>157</v>
      </c>
      <c r="B126" s="62"/>
      <c r="C126" s="28"/>
      <c r="D126" s="28"/>
      <c r="E126" s="28"/>
      <c r="F126" s="28"/>
      <c r="G126" s="28"/>
    </row>
    <row r="127" spans="2:7" ht="12.75" customHeight="1">
      <c r="B127" s="62"/>
      <c r="C127" s="28"/>
      <c r="D127" s="28"/>
      <c r="E127" s="28"/>
      <c r="F127" s="28"/>
      <c r="G127" s="28"/>
    </row>
    <row r="128" spans="1:7" ht="12.75" customHeight="1">
      <c r="A128" s="13" t="s">
        <v>538</v>
      </c>
      <c r="B128" s="62"/>
      <c r="C128" s="28"/>
      <c r="D128" s="28"/>
      <c r="E128" s="28"/>
      <c r="F128" s="28"/>
      <c r="G128" s="28"/>
    </row>
    <row r="129" spans="1:7" ht="12.75" customHeight="1">
      <c r="A129" s="50"/>
      <c r="B129" s="62"/>
      <c r="C129" s="28"/>
      <c r="D129" s="28"/>
      <c r="E129" s="28"/>
      <c r="F129" s="28"/>
      <c r="G129" s="28"/>
    </row>
    <row r="130" spans="1:7" ht="12.75" customHeight="1">
      <c r="A130" s="50"/>
      <c r="B130" s="62"/>
      <c r="C130" s="28"/>
      <c r="D130" s="28"/>
      <c r="E130" s="28"/>
      <c r="F130" s="28"/>
      <c r="G130" s="28"/>
    </row>
    <row r="131" spans="1:7" ht="12.75" customHeight="1">
      <c r="A131" s="50"/>
      <c r="B131" s="62"/>
      <c r="C131" s="28"/>
      <c r="D131" s="28"/>
      <c r="E131" s="28"/>
      <c r="F131" s="28"/>
      <c r="G131" s="28"/>
    </row>
    <row r="132" spans="1:7" ht="12.75" customHeight="1">
      <c r="A132" s="50"/>
      <c r="B132" s="62"/>
      <c r="C132" s="28"/>
      <c r="D132" s="28"/>
      <c r="E132" s="28"/>
      <c r="F132" s="28"/>
      <c r="G132" s="28"/>
    </row>
    <row r="133" spans="1:7" ht="22.5" customHeight="1">
      <c r="A133" s="50"/>
      <c r="B133" s="62"/>
      <c r="C133" s="28"/>
      <c r="D133" s="28"/>
      <c r="E133" s="28"/>
      <c r="F133" s="28"/>
      <c r="G133" s="28"/>
    </row>
    <row r="134" spans="1:5" ht="11.25" customHeight="1">
      <c r="A134" s="13"/>
      <c r="B134" s="13"/>
      <c r="C134" s="25"/>
      <c r="D134" s="25"/>
      <c r="E134" s="64"/>
    </row>
    <row r="135" spans="1:5" ht="11.25" customHeight="1">
      <c r="A135" s="13"/>
      <c r="B135" s="13"/>
      <c r="C135" s="25"/>
      <c r="D135" s="25"/>
      <c r="E135" s="64"/>
    </row>
    <row r="136" spans="1:5" ht="11.25" customHeight="1">
      <c r="A136" s="13"/>
      <c r="B136" s="13"/>
      <c r="C136" s="25"/>
      <c r="D136" s="25"/>
      <c r="E136" s="64"/>
    </row>
    <row r="137" spans="1:5" ht="11.25" customHeight="1">
      <c r="A137" s="13"/>
      <c r="B137" s="13"/>
      <c r="C137" s="25"/>
      <c r="D137" s="25"/>
      <c r="E137" s="64"/>
    </row>
    <row r="138" spans="1:5" ht="11.25" customHeight="1">
      <c r="A138" s="13"/>
      <c r="B138" s="13"/>
      <c r="C138" s="25"/>
      <c r="D138" s="25"/>
      <c r="E138" s="64"/>
    </row>
    <row r="139" spans="1:6" ht="11.25" customHeight="1">
      <c r="A139" s="13"/>
      <c r="B139" s="13"/>
      <c r="C139" s="25"/>
      <c r="D139" s="25"/>
      <c r="E139" s="64"/>
      <c r="F139"/>
    </row>
    <row r="140" spans="1:6" ht="11.25" customHeight="1">
      <c r="A140" s="13"/>
      <c r="B140" s="13"/>
      <c r="C140" s="25"/>
      <c r="D140" s="25"/>
      <c r="E140" s="64"/>
      <c r="F140"/>
    </row>
    <row r="141" spans="1:6" ht="11.25" customHeight="1">
      <c r="A141" s="13"/>
      <c r="B141" s="13"/>
      <c r="C141" s="25"/>
      <c r="D141" s="25"/>
      <c r="E141" s="64"/>
      <c r="F141"/>
    </row>
    <row r="142" spans="1:6" ht="11.25" customHeight="1">
      <c r="A142" s="13"/>
      <c r="B142" s="13"/>
      <c r="C142" s="25"/>
      <c r="D142" s="25"/>
      <c r="E142" s="64"/>
      <c r="F142"/>
    </row>
    <row r="143" spans="1:6" ht="11.25" customHeight="1">
      <c r="A143" s="13"/>
      <c r="B143" s="13"/>
      <c r="C143" s="25"/>
      <c r="D143" s="25"/>
      <c r="E143" s="64"/>
      <c r="F143"/>
    </row>
    <row r="144" spans="1:6" ht="11.25" customHeight="1">
      <c r="A144" s="13"/>
      <c r="B144" s="13"/>
      <c r="C144" s="25"/>
      <c r="D144" s="25"/>
      <c r="E144" s="64"/>
      <c r="F144"/>
    </row>
    <row r="145" spans="1:6" ht="11.25" customHeight="1">
      <c r="A145" s="13"/>
      <c r="B145" s="13"/>
      <c r="C145" s="25"/>
      <c r="D145" s="25"/>
      <c r="E145" s="64"/>
      <c r="F145"/>
    </row>
    <row r="146" spans="1:6" ht="11.25" customHeight="1">
      <c r="A146" s="13"/>
      <c r="B146" s="13"/>
      <c r="C146" s="25"/>
      <c r="D146" s="25"/>
      <c r="E146" s="64"/>
      <c r="F146"/>
    </row>
    <row r="147" spans="1:6" ht="11.25" customHeight="1">
      <c r="A147" s="13"/>
      <c r="B147" s="13"/>
      <c r="C147" s="25"/>
      <c r="D147" s="25"/>
      <c r="E147" s="64"/>
      <c r="F147"/>
    </row>
    <row r="148" spans="1:6" ht="11.25" customHeight="1">
      <c r="A148" s="13"/>
      <c r="B148" s="13"/>
      <c r="C148" s="25"/>
      <c r="D148" s="25"/>
      <c r="E148" s="64"/>
      <c r="F148"/>
    </row>
    <row r="149" spans="1:6" ht="11.25" customHeight="1">
      <c r="A149" s="13"/>
      <c r="B149" s="13"/>
      <c r="C149" s="25"/>
      <c r="D149" s="25"/>
      <c r="E149" s="64"/>
      <c r="F149"/>
    </row>
    <row r="150" spans="1:6" ht="11.25" customHeight="1">
      <c r="A150" s="13"/>
      <c r="B150" s="13"/>
      <c r="C150" s="25"/>
      <c r="D150" s="25"/>
      <c r="E150" s="64"/>
      <c r="F150"/>
    </row>
    <row r="151" spans="1:6" ht="11.25" customHeight="1">
      <c r="A151" s="13"/>
      <c r="B151" s="13"/>
      <c r="C151" s="25"/>
      <c r="D151" s="25"/>
      <c r="E151" s="64"/>
      <c r="F151"/>
    </row>
    <row r="152" spans="1:6" ht="11.25" customHeight="1">
      <c r="A152" s="13"/>
      <c r="B152" s="13"/>
      <c r="C152" s="25"/>
      <c r="D152" s="25"/>
      <c r="E152" s="64"/>
      <c r="F152"/>
    </row>
    <row r="153" spans="1:6" ht="11.25" customHeight="1">
      <c r="A153" s="13"/>
      <c r="B153" s="13"/>
      <c r="C153" s="25"/>
      <c r="D153" s="25"/>
      <c r="E153" s="64"/>
      <c r="F153"/>
    </row>
    <row r="154" spans="1:6" ht="23.25" customHeight="1">
      <c r="A154" s="13"/>
      <c r="F154"/>
    </row>
    <row r="155" spans="5:6" ht="9.75" customHeight="1">
      <c r="E155"/>
      <c r="F155"/>
    </row>
    <row r="156" spans="1:6" ht="12.75" customHeight="1">
      <c r="A156" s="25"/>
      <c r="B156" s="25"/>
      <c r="C156" s="4"/>
      <c r="D156" s="4"/>
      <c r="E156"/>
      <c r="F156"/>
    </row>
  </sheetData>
  <sheetProtection/>
  <mergeCells count="1">
    <mergeCell ref="A10:G10"/>
  </mergeCells>
  <printOptions/>
  <pageMargins left="0.5905511811023623" right="0.1968503937007874" top="0.5905511811023623" bottom="0.1968503937007874" header="0" footer="0"/>
  <pageSetup horizontalDpi="600" verticalDpi="600" orientation="portrait" pageOrder="overThenDown" paperSize="9" scale="99" r:id="rId1"/>
  <rowBreaks count="1" manualBreakCount="1">
    <brk id="9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94"/>
  <sheetViews>
    <sheetView showGridLines="0" zoomScalePageLayoutView="0" workbookViewId="0" topLeftCell="A29">
      <selection activeCell="G146" sqref="G146"/>
    </sheetView>
  </sheetViews>
  <sheetFormatPr defaultColWidth="9.00390625" defaultRowHeight="12.75"/>
  <cols>
    <col min="1" max="1" width="25.00390625" style="0" customWidth="1"/>
    <col min="2" max="2" width="4.00390625" style="0" customWidth="1"/>
    <col min="3" max="3" width="20.375" style="0" customWidth="1"/>
    <col min="4" max="4" width="4.875" style="0" customWidth="1"/>
    <col min="5" max="5" width="4.625" style="0" customWidth="1"/>
    <col min="6" max="6" width="12.625" style="0" customWidth="1"/>
    <col min="7" max="7" width="11.625" style="0" customWidth="1"/>
    <col min="8" max="8" width="11.375" style="0" customWidth="1"/>
  </cols>
  <sheetData>
    <row r="1" spans="2:8" ht="14.25" customHeight="1">
      <c r="B1" s="34" t="s">
        <v>535</v>
      </c>
      <c r="C1" s="13"/>
      <c r="D1" s="13"/>
      <c r="E1" s="13"/>
      <c r="G1" s="12" t="s">
        <v>36</v>
      </c>
      <c r="H1" s="12"/>
    </row>
    <row r="2" spans="1:8" ht="9" customHeight="1">
      <c r="A2" s="33"/>
      <c r="B2" s="33"/>
      <c r="C2" s="16"/>
      <c r="D2" s="16"/>
      <c r="E2" s="16"/>
      <c r="F2" s="17"/>
      <c r="G2" s="17"/>
      <c r="H2" s="17"/>
    </row>
    <row r="3" spans="1:8" ht="12.75">
      <c r="A3" s="9"/>
      <c r="B3" s="9"/>
      <c r="C3" s="9" t="s">
        <v>9</v>
      </c>
      <c r="D3" s="9" t="s">
        <v>105</v>
      </c>
      <c r="E3" s="100" t="s">
        <v>14</v>
      </c>
      <c r="F3" s="7" t="s">
        <v>51</v>
      </c>
      <c r="G3" s="67"/>
      <c r="H3" s="65" t="s">
        <v>3</v>
      </c>
    </row>
    <row r="4" spans="1:8" ht="12.75">
      <c r="A4" s="8"/>
      <c r="B4" s="9"/>
      <c r="C4" s="29" t="s">
        <v>442</v>
      </c>
      <c r="D4" s="29" t="s">
        <v>106</v>
      </c>
      <c r="E4" s="29" t="s">
        <v>441</v>
      </c>
      <c r="F4" s="7" t="s">
        <v>50</v>
      </c>
      <c r="G4" s="29" t="s">
        <v>40</v>
      </c>
      <c r="H4" s="19" t="s">
        <v>4</v>
      </c>
    </row>
    <row r="5" spans="1:8" ht="11.25" customHeight="1">
      <c r="A5" s="9" t="s">
        <v>6</v>
      </c>
      <c r="B5" s="9"/>
      <c r="C5" s="9" t="s">
        <v>443</v>
      </c>
      <c r="D5" s="9"/>
      <c r="E5" s="9"/>
      <c r="F5" s="7" t="s">
        <v>4</v>
      </c>
      <c r="G5" s="7"/>
      <c r="H5" s="19"/>
    </row>
    <row r="6" spans="1:8" ht="13.5" thickBot="1">
      <c r="A6" s="5">
        <v>1</v>
      </c>
      <c r="B6" s="11">
        <v>2</v>
      </c>
      <c r="C6" s="11">
        <v>3</v>
      </c>
      <c r="D6" s="11">
        <v>4</v>
      </c>
      <c r="E6" s="11">
        <v>5</v>
      </c>
      <c r="F6" s="6" t="s">
        <v>42</v>
      </c>
      <c r="G6" s="6" t="s">
        <v>107</v>
      </c>
      <c r="H6" s="20" t="s">
        <v>151</v>
      </c>
    </row>
    <row r="7" spans="1:8" ht="15" customHeight="1">
      <c r="A7" s="38" t="s">
        <v>13</v>
      </c>
      <c r="B7" s="46" t="s">
        <v>19</v>
      </c>
      <c r="C7" s="48" t="s">
        <v>29</v>
      </c>
      <c r="D7" s="87"/>
      <c r="E7" s="87"/>
      <c r="F7" s="79">
        <f>F9+F15+F21+F23+F27+F35+F37+F39+F42+F60+F62+F81+F106+F148+F160+F164+F167+F171+F176+F180+F183+F185+F187+F204+F205</f>
        <v>172809964.31999996</v>
      </c>
      <c r="G7" s="79">
        <f>G9+G15+G21+G23+G27+G35+G37+G39+G42+G60+G62+G81+G106+G148+G160+G164+G167+G171+G176+G180+G183+G185+G187+G204+G205</f>
        <v>103657633.92</v>
      </c>
      <c r="H7" s="85">
        <f>F7-G7</f>
        <v>69152330.39999996</v>
      </c>
    </row>
    <row r="8" spans="1:8" ht="15" customHeight="1">
      <c r="A8" s="39" t="s">
        <v>7</v>
      </c>
      <c r="B8" s="47"/>
      <c r="C8" s="49"/>
      <c r="D8" s="87"/>
      <c r="E8" s="87"/>
      <c r="F8" s="71"/>
      <c r="G8" s="72"/>
      <c r="H8" s="74"/>
    </row>
    <row r="9" spans="1:8" ht="15" customHeight="1">
      <c r="A9" s="78" t="s">
        <v>152</v>
      </c>
      <c r="B9" s="47"/>
      <c r="C9" s="2"/>
      <c r="D9" s="2"/>
      <c r="E9" s="2"/>
      <c r="F9" s="134">
        <f>SUM(F10:F14)</f>
        <v>20848.8</v>
      </c>
      <c r="G9" s="134">
        <f>SUM(G10:G14)</f>
        <v>20848.8</v>
      </c>
      <c r="H9" s="80">
        <f aca="true" t="shared" si="0" ref="H9:H14">F9-G9</f>
        <v>0</v>
      </c>
    </row>
    <row r="10" spans="1:8" ht="15" customHeight="1">
      <c r="A10" s="39" t="s">
        <v>53</v>
      </c>
      <c r="B10" s="2" t="s">
        <v>307</v>
      </c>
      <c r="C10" s="2" t="s">
        <v>174</v>
      </c>
      <c r="D10" s="2" t="s">
        <v>96</v>
      </c>
      <c r="E10" s="2" t="s">
        <v>445</v>
      </c>
      <c r="F10" s="132">
        <v>0</v>
      </c>
      <c r="G10" s="132">
        <v>0</v>
      </c>
      <c r="H10" s="73">
        <f t="shared" si="0"/>
        <v>0</v>
      </c>
    </row>
    <row r="11" spans="1:8" ht="15" customHeight="1">
      <c r="A11" s="39" t="s">
        <v>54</v>
      </c>
      <c r="B11" s="2" t="s">
        <v>308</v>
      </c>
      <c r="C11" s="2" t="s">
        <v>175</v>
      </c>
      <c r="D11" s="2" t="s">
        <v>96</v>
      </c>
      <c r="E11" s="2" t="s">
        <v>445</v>
      </c>
      <c r="F11" s="132">
        <v>0</v>
      </c>
      <c r="G11" s="132">
        <v>0</v>
      </c>
      <c r="H11" s="73">
        <f t="shared" si="0"/>
        <v>0</v>
      </c>
    </row>
    <row r="12" spans="1:8" ht="15" customHeight="1">
      <c r="A12" s="39" t="s">
        <v>56</v>
      </c>
      <c r="B12" s="2" t="s">
        <v>308</v>
      </c>
      <c r="C12" s="2" t="s">
        <v>176</v>
      </c>
      <c r="D12" s="2" t="s">
        <v>96</v>
      </c>
      <c r="E12" s="2" t="s">
        <v>445</v>
      </c>
      <c r="F12" s="132">
        <v>0</v>
      </c>
      <c r="G12" s="109">
        <v>0</v>
      </c>
      <c r="H12" s="73">
        <f t="shared" si="0"/>
        <v>0</v>
      </c>
    </row>
    <row r="13" spans="1:8" ht="15" customHeight="1">
      <c r="A13" s="39" t="s">
        <v>59</v>
      </c>
      <c r="B13" s="2" t="s">
        <v>308</v>
      </c>
      <c r="C13" s="2" t="s">
        <v>296</v>
      </c>
      <c r="D13" s="2" t="s">
        <v>96</v>
      </c>
      <c r="E13" s="2" t="s">
        <v>445</v>
      </c>
      <c r="F13" s="132">
        <v>0</v>
      </c>
      <c r="G13" s="109">
        <v>0</v>
      </c>
      <c r="H13" s="73">
        <f>F13-G13</f>
        <v>0</v>
      </c>
    </row>
    <row r="14" spans="1:8" ht="15" customHeight="1">
      <c r="A14" s="39" t="s">
        <v>60</v>
      </c>
      <c r="B14" s="2" t="s">
        <v>308</v>
      </c>
      <c r="C14" s="2" t="s">
        <v>508</v>
      </c>
      <c r="D14" s="2" t="s">
        <v>96</v>
      </c>
      <c r="E14" s="2" t="s">
        <v>445</v>
      </c>
      <c r="F14" s="132">
        <v>20848.8</v>
      </c>
      <c r="G14" s="109">
        <v>20848.8</v>
      </c>
      <c r="H14" s="73">
        <f t="shared" si="0"/>
        <v>0</v>
      </c>
    </row>
    <row r="15" spans="1:8" ht="15" customHeight="1">
      <c r="A15" s="78" t="s">
        <v>111</v>
      </c>
      <c r="B15" s="41"/>
      <c r="C15" s="2"/>
      <c r="D15" s="2"/>
      <c r="E15" s="2"/>
      <c r="F15" s="134">
        <f>SUM(F16:F20)</f>
        <v>104352.56</v>
      </c>
      <c r="G15" s="134">
        <f>SUM(G16:G20)</f>
        <v>104352.56</v>
      </c>
      <c r="H15" s="80">
        <f aca="true" t="shared" si="1" ref="H15:H22">F15-G15</f>
        <v>0</v>
      </c>
    </row>
    <row r="16" spans="1:8" ht="14.25" customHeight="1">
      <c r="A16" s="39" t="s">
        <v>53</v>
      </c>
      <c r="B16" s="2" t="s">
        <v>308</v>
      </c>
      <c r="C16" s="117" t="s">
        <v>221</v>
      </c>
      <c r="D16" s="2" t="s">
        <v>112</v>
      </c>
      <c r="E16" s="2" t="s">
        <v>440</v>
      </c>
      <c r="F16" s="132">
        <v>73998.83</v>
      </c>
      <c r="G16" s="132">
        <v>73998.83</v>
      </c>
      <c r="H16" s="73">
        <f t="shared" si="1"/>
        <v>0</v>
      </c>
    </row>
    <row r="17" spans="1:8" ht="14.25" customHeight="1">
      <c r="A17" s="39" t="s">
        <v>54</v>
      </c>
      <c r="B17" s="2" t="s">
        <v>308</v>
      </c>
      <c r="C17" s="117" t="s">
        <v>222</v>
      </c>
      <c r="D17" s="2" t="s">
        <v>112</v>
      </c>
      <c r="E17" s="2" t="s">
        <v>440</v>
      </c>
      <c r="F17" s="132">
        <v>21053.73</v>
      </c>
      <c r="G17" s="132">
        <v>21053.73</v>
      </c>
      <c r="H17" s="73">
        <f t="shared" si="1"/>
        <v>0</v>
      </c>
    </row>
    <row r="18" spans="1:8" ht="14.25" customHeight="1">
      <c r="A18" s="39" t="s">
        <v>56</v>
      </c>
      <c r="B18" s="2" t="s">
        <v>308</v>
      </c>
      <c r="C18" s="117" t="s">
        <v>223</v>
      </c>
      <c r="D18" s="2" t="s">
        <v>112</v>
      </c>
      <c r="E18" s="2" t="s">
        <v>440</v>
      </c>
      <c r="F18" s="132">
        <v>5400</v>
      </c>
      <c r="G18" s="132">
        <v>5400</v>
      </c>
      <c r="H18" s="73">
        <f t="shared" si="1"/>
        <v>0</v>
      </c>
    </row>
    <row r="19" spans="1:8" ht="14.25" customHeight="1">
      <c r="A19" s="39" t="s">
        <v>61</v>
      </c>
      <c r="B19" s="2" t="s">
        <v>308</v>
      </c>
      <c r="C19" s="117" t="s">
        <v>224</v>
      </c>
      <c r="D19" s="2" t="s">
        <v>112</v>
      </c>
      <c r="E19" s="2" t="s">
        <v>440</v>
      </c>
      <c r="F19" s="132">
        <v>0</v>
      </c>
      <c r="G19" s="132">
        <v>0</v>
      </c>
      <c r="H19" s="73">
        <f t="shared" si="1"/>
        <v>0</v>
      </c>
    </row>
    <row r="20" spans="1:8" ht="13.5" customHeight="1">
      <c r="A20" s="81" t="s">
        <v>64</v>
      </c>
      <c r="B20" s="2" t="s">
        <v>308</v>
      </c>
      <c r="C20" s="118" t="s">
        <v>225</v>
      </c>
      <c r="D20" s="2" t="s">
        <v>112</v>
      </c>
      <c r="E20" s="2" t="s">
        <v>440</v>
      </c>
      <c r="F20" s="132">
        <v>3900</v>
      </c>
      <c r="G20" s="132">
        <v>3900</v>
      </c>
      <c r="H20" s="131">
        <f t="shared" si="1"/>
        <v>0</v>
      </c>
    </row>
    <row r="21" spans="1:8" ht="15" customHeight="1">
      <c r="A21" s="78" t="s">
        <v>125</v>
      </c>
      <c r="B21" s="40"/>
      <c r="C21" s="2"/>
      <c r="D21" s="2"/>
      <c r="E21" s="2"/>
      <c r="F21" s="134">
        <f>SUM(F22)</f>
        <v>0</v>
      </c>
      <c r="G21" s="134">
        <f>SUM(G22)</f>
        <v>0</v>
      </c>
      <c r="H21" s="80">
        <f t="shared" si="1"/>
        <v>0</v>
      </c>
    </row>
    <row r="22" spans="1:8" ht="15" customHeight="1">
      <c r="A22" s="39" t="s">
        <v>60</v>
      </c>
      <c r="B22" s="2" t="s">
        <v>308</v>
      </c>
      <c r="C22" s="2" t="s">
        <v>177</v>
      </c>
      <c r="D22" s="2" t="s">
        <v>96</v>
      </c>
      <c r="E22" s="2" t="s">
        <v>445</v>
      </c>
      <c r="F22" s="132">
        <v>0</v>
      </c>
      <c r="G22" s="109">
        <v>0</v>
      </c>
      <c r="H22" s="73">
        <f t="shared" si="1"/>
        <v>0</v>
      </c>
    </row>
    <row r="23" spans="1:8" ht="15" customHeight="1">
      <c r="A23" s="78" t="s">
        <v>211</v>
      </c>
      <c r="B23" s="40"/>
      <c r="C23" s="2"/>
      <c r="D23" s="2"/>
      <c r="E23" s="2"/>
      <c r="F23" s="134">
        <f>SUM(F24:F26)</f>
        <v>384151.2</v>
      </c>
      <c r="G23" s="134">
        <f>SUM(G24:G26)</f>
        <v>294982.01</v>
      </c>
      <c r="H23" s="80">
        <f aca="true" t="shared" si="2" ref="H23:H34">F23-G23</f>
        <v>89169.19</v>
      </c>
    </row>
    <row r="24" spans="1:8" ht="13.5" customHeight="1">
      <c r="A24" s="39" t="s">
        <v>126</v>
      </c>
      <c r="B24" s="2" t="s">
        <v>308</v>
      </c>
      <c r="C24" s="111" t="s">
        <v>178</v>
      </c>
      <c r="D24" s="2" t="s">
        <v>96</v>
      </c>
      <c r="E24" s="2" t="s">
        <v>445</v>
      </c>
      <c r="F24" s="132">
        <v>369151.2</v>
      </c>
      <c r="G24" s="109">
        <v>279982.01</v>
      </c>
      <c r="H24" s="73">
        <f>F24-G24</f>
        <v>89169.19</v>
      </c>
    </row>
    <row r="25" spans="1:8" ht="13.5" customHeight="1">
      <c r="A25" s="39" t="s">
        <v>232</v>
      </c>
      <c r="B25" s="2" t="s">
        <v>308</v>
      </c>
      <c r="C25" s="111" t="s">
        <v>185</v>
      </c>
      <c r="D25" s="2" t="s">
        <v>96</v>
      </c>
      <c r="E25" s="2" t="s">
        <v>445</v>
      </c>
      <c r="F25" s="132">
        <v>0</v>
      </c>
      <c r="G25" s="109">
        <v>0</v>
      </c>
      <c r="H25" s="73">
        <f>F25-G25</f>
        <v>0</v>
      </c>
    </row>
    <row r="26" spans="1:8" ht="13.5" customHeight="1">
      <c r="A26" s="39" t="s">
        <v>179</v>
      </c>
      <c r="B26" s="2" t="s">
        <v>308</v>
      </c>
      <c r="C26" s="111" t="s">
        <v>295</v>
      </c>
      <c r="D26" s="2" t="s">
        <v>96</v>
      </c>
      <c r="E26" s="2" t="s">
        <v>445</v>
      </c>
      <c r="F26" s="132">
        <v>15000</v>
      </c>
      <c r="G26" s="109">
        <v>15000</v>
      </c>
      <c r="H26" s="73">
        <f>F26-G26</f>
        <v>0</v>
      </c>
    </row>
    <row r="27" spans="1:8" ht="15" customHeight="1">
      <c r="A27" s="78" t="s">
        <v>129</v>
      </c>
      <c r="B27" s="2"/>
      <c r="C27" s="2"/>
      <c r="D27" s="2"/>
      <c r="E27" s="2"/>
      <c r="F27" s="134">
        <f>SUM(F28:F34)</f>
        <v>459800</v>
      </c>
      <c r="G27" s="134">
        <f>SUM(G28:G34)</f>
        <v>392969.17000000004</v>
      </c>
      <c r="H27" s="80">
        <f t="shared" si="2"/>
        <v>66830.82999999996</v>
      </c>
    </row>
    <row r="28" spans="1:8" ht="15" customHeight="1">
      <c r="A28" s="39" t="s">
        <v>53</v>
      </c>
      <c r="B28" s="2" t="s">
        <v>308</v>
      </c>
      <c r="C28" s="117" t="s">
        <v>226</v>
      </c>
      <c r="D28" s="2" t="s">
        <v>119</v>
      </c>
      <c r="E28" s="2" t="s">
        <v>444</v>
      </c>
      <c r="F28" s="132">
        <v>322117</v>
      </c>
      <c r="G28" s="132">
        <v>284852.5</v>
      </c>
      <c r="H28" s="73">
        <f t="shared" si="2"/>
        <v>37264.5</v>
      </c>
    </row>
    <row r="29" spans="1:8" ht="15" customHeight="1">
      <c r="A29" s="39" t="s">
        <v>54</v>
      </c>
      <c r="B29" s="2" t="s">
        <v>308</v>
      </c>
      <c r="C29" s="117" t="s">
        <v>227</v>
      </c>
      <c r="D29" s="2" t="s">
        <v>119</v>
      </c>
      <c r="E29" s="2" t="s">
        <v>444</v>
      </c>
      <c r="F29" s="132">
        <v>97279</v>
      </c>
      <c r="G29" s="132">
        <v>84322.16</v>
      </c>
      <c r="H29" s="73">
        <f t="shared" si="2"/>
        <v>12956.839999999997</v>
      </c>
    </row>
    <row r="30" spans="1:8" ht="15" customHeight="1">
      <c r="A30" s="39" t="s">
        <v>156</v>
      </c>
      <c r="B30" s="2" t="s">
        <v>308</v>
      </c>
      <c r="C30" s="117" t="s">
        <v>228</v>
      </c>
      <c r="D30" s="2" t="s">
        <v>119</v>
      </c>
      <c r="E30" s="2" t="s">
        <v>444</v>
      </c>
      <c r="F30" s="132">
        <v>300</v>
      </c>
      <c r="G30" s="132">
        <v>0</v>
      </c>
      <c r="H30" s="73">
        <f t="shared" si="2"/>
        <v>300</v>
      </c>
    </row>
    <row r="31" spans="1:8" ht="15" customHeight="1">
      <c r="A31" s="39" t="s">
        <v>56</v>
      </c>
      <c r="B31" s="2" t="s">
        <v>308</v>
      </c>
      <c r="C31" s="117" t="s">
        <v>229</v>
      </c>
      <c r="D31" s="2" t="s">
        <v>119</v>
      </c>
      <c r="E31" s="2" t="s">
        <v>444</v>
      </c>
      <c r="F31" s="132">
        <v>13650</v>
      </c>
      <c r="G31" s="132">
        <v>12684.08</v>
      </c>
      <c r="H31" s="73">
        <f t="shared" si="2"/>
        <v>965.9200000000001</v>
      </c>
    </row>
    <row r="32" spans="1:8" ht="15" customHeight="1">
      <c r="A32" s="39" t="s">
        <v>57</v>
      </c>
      <c r="B32" s="2" t="s">
        <v>308</v>
      </c>
      <c r="C32" s="117" t="s">
        <v>305</v>
      </c>
      <c r="D32" s="2" t="s">
        <v>119</v>
      </c>
      <c r="E32" s="2" t="s">
        <v>444</v>
      </c>
      <c r="F32" s="132">
        <v>700</v>
      </c>
      <c r="G32" s="132">
        <v>0</v>
      </c>
      <c r="H32" s="73">
        <f>F32-G32</f>
        <v>700</v>
      </c>
    </row>
    <row r="33" spans="1:8" ht="15" customHeight="1">
      <c r="A33" s="39" t="s">
        <v>59</v>
      </c>
      <c r="B33" s="2" t="s">
        <v>308</v>
      </c>
      <c r="C33" s="117" t="s">
        <v>230</v>
      </c>
      <c r="D33" s="2" t="s">
        <v>119</v>
      </c>
      <c r="E33" s="2" t="s">
        <v>444</v>
      </c>
      <c r="F33" s="132">
        <v>10850</v>
      </c>
      <c r="G33" s="132">
        <v>0</v>
      </c>
      <c r="H33" s="73">
        <f t="shared" si="2"/>
        <v>10850</v>
      </c>
    </row>
    <row r="34" spans="1:8" ht="15" customHeight="1">
      <c r="A34" s="81" t="s">
        <v>64</v>
      </c>
      <c r="B34" s="2" t="s">
        <v>308</v>
      </c>
      <c r="C34" s="117" t="s">
        <v>231</v>
      </c>
      <c r="D34" s="2" t="s">
        <v>119</v>
      </c>
      <c r="E34" s="2" t="s">
        <v>444</v>
      </c>
      <c r="F34" s="132">
        <v>14904</v>
      </c>
      <c r="G34" s="132">
        <v>11110.43</v>
      </c>
      <c r="H34" s="73">
        <f t="shared" si="2"/>
        <v>3793.5699999999997</v>
      </c>
    </row>
    <row r="35" spans="1:8" ht="15" customHeight="1">
      <c r="A35" s="82" t="s">
        <v>127</v>
      </c>
      <c r="B35" s="41"/>
      <c r="C35" s="2"/>
      <c r="D35" s="2"/>
      <c r="E35" s="2"/>
      <c r="F35" s="134">
        <f>F36</f>
        <v>0</v>
      </c>
      <c r="G35" s="134">
        <f>G36</f>
        <v>0</v>
      </c>
      <c r="H35" s="80">
        <f aca="true" t="shared" si="3" ref="H35:H43">F35-G35</f>
        <v>0</v>
      </c>
    </row>
    <row r="36" spans="1:8" ht="13.5" customHeight="1">
      <c r="A36" s="39" t="s">
        <v>59</v>
      </c>
      <c r="B36" s="2" t="s">
        <v>308</v>
      </c>
      <c r="C36" s="2" t="s">
        <v>180</v>
      </c>
      <c r="D36" s="2" t="s">
        <v>96</v>
      </c>
      <c r="E36" s="2" t="s">
        <v>445</v>
      </c>
      <c r="F36" s="132">
        <v>0</v>
      </c>
      <c r="G36" s="109">
        <v>0</v>
      </c>
      <c r="H36" s="73">
        <f t="shared" si="3"/>
        <v>0</v>
      </c>
    </row>
    <row r="37" spans="1:8" ht="22.5" customHeight="1">
      <c r="A37" s="82" t="s">
        <v>128</v>
      </c>
      <c r="B37" s="41"/>
      <c r="C37" s="2"/>
      <c r="D37" s="2"/>
      <c r="E37" s="2"/>
      <c r="F37" s="134">
        <f>SUM(F38:F38)</f>
        <v>54112.85</v>
      </c>
      <c r="G37" s="134">
        <f>SUM(G38:G38)</f>
        <v>54112.85</v>
      </c>
      <c r="H37" s="80">
        <f t="shared" si="3"/>
        <v>0</v>
      </c>
    </row>
    <row r="38" spans="1:8" ht="15" customHeight="1">
      <c r="A38" s="39" t="s">
        <v>59</v>
      </c>
      <c r="B38" s="2" t="s">
        <v>308</v>
      </c>
      <c r="C38" s="2" t="s">
        <v>182</v>
      </c>
      <c r="D38" s="2" t="s">
        <v>96</v>
      </c>
      <c r="E38" s="2" t="s">
        <v>445</v>
      </c>
      <c r="F38" s="132">
        <v>54112.85</v>
      </c>
      <c r="G38" s="109">
        <v>54112.85</v>
      </c>
      <c r="H38" s="73">
        <f t="shared" si="3"/>
        <v>0</v>
      </c>
    </row>
    <row r="39" spans="1:8" ht="14.25" customHeight="1">
      <c r="A39" s="78" t="s">
        <v>181</v>
      </c>
      <c r="B39" s="2"/>
      <c r="C39" s="2"/>
      <c r="D39" s="2"/>
      <c r="E39" s="2"/>
      <c r="F39" s="134">
        <f>SUM(F40:F41)</f>
        <v>100000</v>
      </c>
      <c r="G39" s="134">
        <f>G40+G41</f>
        <v>82745.5</v>
      </c>
      <c r="H39" s="80">
        <f t="shared" si="3"/>
        <v>17254.5</v>
      </c>
    </row>
    <row r="40" spans="1:8" ht="14.25" customHeight="1">
      <c r="A40" s="39" t="s">
        <v>58</v>
      </c>
      <c r="B40" s="2" t="s">
        <v>308</v>
      </c>
      <c r="C40" s="2" t="s">
        <v>464</v>
      </c>
      <c r="D40" s="2" t="s">
        <v>96</v>
      </c>
      <c r="E40" s="2" t="s">
        <v>445</v>
      </c>
      <c r="F40" s="132">
        <v>52000</v>
      </c>
      <c r="G40" s="132">
        <v>42745.5</v>
      </c>
      <c r="H40" s="73">
        <f>F40-G40</f>
        <v>9254.5</v>
      </c>
    </row>
    <row r="41" spans="1:8" ht="15" customHeight="1">
      <c r="A41" s="39" t="s">
        <v>58</v>
      </c>
      <c r="B41" s="2" t="s">
        <v>308</v>
      </c>
      <c r="C41" s="2" t="s">
        <v>183</v>
      </c>
      <c r="D41" s="2" t="s">
        <v>96</v>
      </c>
      <c r="E41" s="2" t="s">
        <v>445</v>
      </c>
      <c r="F41" s="132">
        <v>48000</v>
      </c>
      <c r="G41" s="132">
        <v>40000</v>
      </c>
      <c r="H41" s="73">
        <f t="shared" si="3"/>
        <v>8000</v>
      </c>
    </row>
    <row r="42" spans="1:8" ht="15" customHeight="1">
      <c r="A42" s="119" t="s">
        <v>162</v>
      </c>
      <c r="B42" s="2"/>
      <c r="C42" s="2"/>
      <c r="D42" s="2"/>
      <c r="E42" s="2"/>
      <c r="F42" s="134">
        <f>F43+F47+F51+F53+F55+F58</f>
        <v>51858317.35</v>
      </c>
      <c r="G42" s="134">
        <f>G43+G47+G51+G53+G55+G58</f>
        <v>21400623.8</v>
      </c>
      <c r="H42" s="80">
        <f t="shared" si="3"/>
        <v>30457693.55</v>
      </c>
    </row>
    <row r="43" spans="1:8" ht="15" customHeight="1">
      <c r="A43" s="78" t="s">
        <v>249</v>
      </c>
      <c r="B43" s="2" t="s">
        <v>157</v>
      </c>
      <c r="C43" s="2" t="s">
        <v>157</v>
      </c>
      <c r="D43" s="2" t="s">
        <v>157</v>
      </c>
      <c r="E43" s="2"/>
      <c r="F43" s="134">
        <f>SUM(F44:F46)</f>
        <v>5112235</v>
      </c>
      <c r="G43" s="134">
        <f>SUM(G44:G46)</f>
        <v>4648319.49</v>
      </c>
      <c r="H43" s="80">
        <f t="shared" si="3"/>
        <v>463915.5099999998</v>
      </c>
    </row>
    <row r="44" spans="1:8" ht="12.75" customHeight="1">
      <c r="A44" s="39" t="s">
        <v>58</v>
      </c>
      <c r="B44" s="2" t="s">
        <v>308</v>
      </c>
      <c r="C44" s="2" t="s">
        <v>250</v>
      </c>
      <c r="D44" s="2" t="s">
        <v>96</v>
      </c>
      <c r="E44" s="2" t="s">
        <v>445</v>
      </c>
      <c r="F44" s="133">
        <v>3947600</v>
      </c>
      <c r="G44" s="137">
        <v>3488189.89</v>
      </c>
      <c r="H44" s="112">
        <f aca="true" t="shared" si="4" ref="H44:H52">F44-G44</f>
        <v>459410.10999999987</v>
      </c>
    </row>
    <row r="45" spans="1:8" ht="15" customHeight="1">
      <c r="A45" s="39" t="s">
        <v>423</v>
      </c>
      <c r="B45" s="2" t="s">
        <v>308</v>
      </c>
      <c r="C45" s="2" t="s">
        <v>250</v>
      </c>
      <c r="D45" s="2" t="s">
        <v>96</v>
      </c>
      <c r="E45" s="2" t="s">
        <v>445</v>
      </c>
      <c r="F45" s="132">
        <v>702400</v>
      </c>
      <c r="G45" s="109">
        <v>702400</v>
      </c>
      <c r="H45" s="73">
        <f>F45-G45</f>
        <v>0</v>
      </c>
    </row>
    <row r="46" spans="1:8" ht="15" customHeight="1">
      <c r="A46" s="39" t="s">
        <v>59</v>
      </c>
      <c r="B46" s="2" t="s">
        <v>308</v>
      </c>
      <c r="C46" s="2" t="s">
        <v>251</v>
      </c>
      <c r="D46" s="2" t="s">
        <v>96</v>
      </c>
      <c r="E46" s="2" t="s">
        <v>445</v>
      </c>
      <c r="F46" s="132">
        <v>462235</v>
      </c>
      <c r="G46" s="109">
        <v>457729.6</v>
      </c>
      <c r="H46" s="73">
        <f t="shared" si="4"/>
        <v>4505.400000000023</v>
      </c>
    </row>
    <row r="47" spans="1:8" ht="15" customHeight="1">
      <c r="A47" s="78" t="s">
        <v>252</v>
      </c>
      <c r="B47" s="2"/>
      <c r="C47" s="2"/>
      <c r="D47" s="2"/>
      <c r="E47" s="2"/>
      <c r="F47" s="134">
        <f>SUM(F48:F50)</f>
        <v>6864532.35</v>
      </c>
      <c r="G47" s="134">
        <f>SUM(G48:G50)</f>
        <v>4338004.3100000005</v>
      </c>
      <c r="H47" s="80">
        <f t="shared" si="4"/>
        <v>2526528.039999999</v>
      </c>
    </row>
    <row r="48" spans="1:8" ht="15" customHeight="1">
      <c r="A48" s="39" t="s">
        <v>58</v>
      </c>
      <c r="B48" s="2" t="s">
        <v>308</v>
      </c>
      <c r="C48" s="2" t="s">
        <v>253</v>
      </c>
      <c r="D48" s="2" t="s">
        <v>96</v>
      </c>
      <c r="E48" s="2" t="s">
        <v>445</v>
      </c>
      <c r="F48" s="132">
        <v>6090686.39</v>
      </c>
      <c r="G48" s="109">
        <v>3929948.35</v>
      </c>
      <c r="H48" s="73">
        <f t="shared" si="4"/>
        <v>2160738.0399999996</v>
      </c>
    </row>
    <row r="49" spans="1:8" ht="15" customHeight="1">
      <c r="A49" s="39" t="s">
        <v>59</v>
      </c>
      <c r="B49" s="2" t="s">
        <v>308</v>
      </c>
      <c r="C49" s="2" t="s">
        <v>254</v>
      </c>
      <c r="D49" s="2" t="s">
        <v>96</v>
      </c>
      <c r="E49" s="2" t="s">
        <v>445</v>
      </c>
      <c r="F49" s="132">
        <v>112182.96</v>
      </c>
      <c r="G49" s="109">
        <v>112182.96</v>
      </c>
      <c r="H49" s="73">
        <f t="shared" si="4"/>
        <v>0</v>
      </c>
    </row>
    <row r="50" spans="1:8" ht="15" customHeight="1">
      <c r="A50" s="81" t="s">
        <v>64</v>
      </c>
      <c r="B50" s="2" t="s">
        <v>308</v>
      </c>
      <c r="C50" s="2" t="s">
        <v>255</v>
      </c>
      <c r="D50" s="2" t="s">
        <v>96</v>
      </c>
      <c r="E50" s="2" t="s">
        <v>445</v>
      </c>
      <c r="F50" s="132">
        <v>661663</v>
      </c>
      <c r="G50" s="109">
        <v>295873</v>
      </c>
      <c r="H50" s="73">
        <f t="shared" si="4"/>
        <v>365790</v>
      </c>
    </row>
    <row r="51" spans="1:8" ht="12.75" customHeight="1">
      <c r="A51" s="78" t="s">
        <v>482</v>
      </c>
      <c r="B51" s="2"/>
      <c r="C51" s="2"/>
      <c r="D51" s="2"/>
      <c r="E51" s="2"/>
      <c r="F51" s="134">
        <f>SUM(F52:F52)</f>
        <v>594800</v>
      </c>
      <c r="G51" s="134">
        <f>SUM(G52:G52)</f>
        <v>594800</v>
      </c>
      <c r="H51" s="80">
        <f t="shared" si="4"/>
        <v>0</v>
      </c>
    </row>
    <row r="52" spans="1:8" ht="15" customHeight="1">
      <c r="A52" s="39" t="s">
        <v>58</v>
      </c>
      <c r="B52" s="2" t="s">
        <v>308</v>
      </c>
      <c r="C52" s="2" t="s">
        <v>483</v>
      </c>
      <c r="D52" s="2" t="s">
        <v>112</v>
      </c>
      <c r="E52" s="2" t="s">
        <v>484</v>
      </c>
      <c r="F52" s="132">
        <v>594800</v>
      </c>
      <c r="G52" s="132">
        <v>594800</v>
      </c>
      <c r="H52" s="73">
        <f t="shared" si="4"/>
        <v>0</v>
      </c>
    </row>
    <row r="53" spans="1:8" ht="15" customHeight="1">
      <c r="A53" s="78" t="s">
        <v>284</v>
      </c>
      <c r="B53" s="2"/>
      <c r="C53" s="2"/>
      <c r="D53" s="2"/>
      <c r="E53" s="2"/>
      <c r="F53" s="134">
        <f>SUM(F54:F54)</f>
        <v>5179500</v>
      </c>
      <c r="G53" s="134">
        <f>SUM(G54:G54)</f>
        <v>5179500</v>
      </c>
      <c r="H53" s="80">
        <f aca="true" t="shared" si="5" ref="H53:H62">F53-G53</f>
        <v>0</v>
      </c>
    </row>
    <row r="54" spans="1:8" ht="15" customHeight="1">
      <c r="A54" s="39" t="s">
        <v>58</v>
      </c>
      <c r="B54" s="2" t="s">
        <v>308</v>
      </c>
      <c r="C54" s="2" t="s">
        <v>285</v>
      </c>
      <c r="D54" s="2" t="s">
        <v>112</v>
      </c>
      <c r="E54" s="2" t="s">
        <v>446</v>
      </c>
      <c r="F54" s="132">
        <v>5179500</v>
      </c>
      <c r="G54" s="132">
        <v>5179500</v>
      </c>
      <c r="H54" s="73">
        <f t="shared" si="5"/>
        <v>0</v>
      </c>
    </row>
    <row r="55" spans="1:8" ht="15" customHeight="1">
      <c r="A55" s="78" t="s">
        <v>298</v>
      </c>
      <c r="B55" s="2"/>
      <c r="C55" s="2"/>
      <c r="D55" s="2"/>
      <c r="E55" s="2"/>
      <c r="F55" s="134">
        <f>SUM(F56:F57)</f>
        <v>33427250</v>
      </c>
      <c r="G55" s="134">
        <f>SUM(G56:G57)</f>
        <v>5960000</v>
      </c>
      <c r="H55" s="80">
        <f t="shared" si="5"/>
        <v>27467250</v>
      </c>
    </row>
    <row r="56" spans="1:8" ht="15" customHeight="1">
      <c r="A56" s="39" t="s">
        <v>58</v>
      </c>
      <c r="B56" s="2" t="s">
        <v>308</v>
      </c>
      <c r="C56" s="2" t="s">
        <v>297</v>
      </c>
      <c r="D56" s="2" t="s">
        <v>112</v>
      </c>
      <c r="E56" s="2" t="s">
        <v>485</v>
      </c>
      <c r="F56" s="132">
        <v>28452250</v>
      </c>
      <c r="G56" s="132">
        <v>985000</v>
      </c>
      <c r="H56" s="73">
        <f>F56-G56</f>
        <v>27467250</v>
      </c>
    </row>
    <row r="57" spans="1:8" ht="12.75" customHeight="1">
      <c r="A57" s="39" t="s">
        <v>58</v>
      </c>
      <c r="B57" s="2" t="s">
        <v>308</v>
      </c>
      <c r="C57" s="2" t="s">
        <v>297</v>
      </c>
      <c r="D57" s="2" t="s">
        <v>240</v>
      </c>
      <c r="E57" s="2" t="s">
        <v>445</v>
      </c>
      <c r="F57" s="132">
        <v>4975000</v>
      </c>
      <c r="G57" s="132">
        <v>4975000</v>
      </c>
      <c r="H57" s="73">
        <f t="shared" si="5"/>
        <v>0</v>
      </c>
    </row>
    <row r="58" spans="1:8" ht="12.75" customHeight="1">
      <c r="A58" s="104" t="s">
        <v>241</v>
      </c>
      <c r="B58" s="2"/>
      <c r="C58" s="102"/>
      <c r="D58" s="2"/>
      <c r="E58" s="2"/>
      <c r="F58" s="134">
        <f>F59</f>
        <v>680000</v>
      </c>
      <c r="G58" s="134">
        <f>G59</f>
        <v>680000</v>
      </c>
      <c r="H58" s="80">
        <f t="shared" si="5"/>
        <v>0</v>
      </c>
    </row>
    <row r="59" spans="1:8" ht="12.75" customHeight="1">
      <c r="A59" s="39" t="s">
        <v>58</v>
      </c>
      <c r="B59" s="2" t="s">
        <v>308</v>
      </c>
      <c r="C59" s="101" t="s">
        <v>528</v>
      </c>
      <c r="D59" s="2" t="s">
        <v>112</v>
      </c>
      <c r="E59" s="2" t="s">
        <v>455</v>
      </c>
      <c r="F59" s="132">
        <v>680000</v>
      </c>
      <c r="G59" s="109">
        <v>680000</v>
      </c>
      <c r="H59" s="73">
        <f t="shared" si="5"/>
        <v>0</v>
      </c>
    </row>
    <row r="60" spans="1:8" ht="23.25" customHeight="1">
      <c r="A60" s="78" t="s">
        <v>65</v>
      </c>
      <c r="B60" s="41"/>
      <c r="C60" s="2"/>
      <c r="D60" s="2"/>
      <c r="E60" s="2"/>
      <c r="F60" s="134">
        <f>SUM(F61:F61)</f>
        <v>1096105</v>
      </c>
      <c r="G60" s="134">
        <f>SUM(G61:G61)</f>
        <v>85200</v>
      </c>
      <c r="H60" s="80">
        <f t="shared" si="5"/>
        <v>1010905</v>
      </c>
    </row>
    <row r="61" spans="1:8" ht="13.5" customHeight="1">
      <c r="A61" s="39" t="s">
        <v>59</v>
      </c>
      <c r="B61" s="2" t="s">
        <v>308</v>
      </c>
      <c r="C61" s="2" t="s">
        <v>184</v>
      </c>
      <c r="D61" s="2" t="s">
        <v>96</v>
      </c>
      <c r="E61" s="2" t="s">
        <v>445</v>
      </c>
      <c r="F61" s="132">
        <v>1096105</v>
      </c>
      <c r="G61" s="109">
        <v>85200</v>
      </c>
      <c r="H61" s="73">
        <f t="shared" si="5"/>
        <v>1010905</v>
      </c>
    </row>
    <row r="62" spans="1:8" ht="16.5" customHeight="1">
      <c r="A62" s="119" t="s">
        <v>259</v>
      </c>
      <c r="B62" s="41"/>
      <c r="C62" s="2"/>
      <c r="D62" s="2"/>
      <c r="E62" s="2"/>
      <c r="F62" s="108">
        <f>F63+F65+F67+F70+F72+F74+F76</f>
        <v>25259378.26</v>
      </c>
      <c r="G62" s="108">
        <f>G63+G65+G67+G70+G72+G74+G76</f>
        <v>16707372.48</v>
      </c>
      <c r="H62" s="80">
        <f t="shared" si="5"/>
        <v>8552005.780000001</v>
      </c>
    </row>
    <row r="63" spans="1:8" ht="12.75" customHeight="1">
      <c r="A63" s="78" t="s">
        <v>424</v>
      </c>
      <c r="B63" s="41"/>
      <c r="C63" s="2"/>
      <c r="D63" s="2"/>
      <c r="E63" s="2"/>
      <c r="F63" s="134">
        <f>SUM(F64:F64)</f>
        <v>66346.5</v>
      </c>
      <c r="G63" s="134">
        <f>SUM(G64:G64)</f>
        <v>66346.5</v>
      </c>
      <c r="H63" s="80">
        <f>F63-G63</f>
        <v>0</v>
      </c>
    </row>
    <row r="64" spans="1:8" ht="12" customHeight="1">
      <c r="A64" s="39" t="s">
        <v>59</v>
      </c>
      <c r="B64" s="2" t="s">
        <v>308</v>
      </c>
      <c r="C64" s="2" t="s">
        <v>425</v>
      </c>
      <c r="D64" s="2" t="s">
        <v>96</v>
      </c>
      <c r="E64" s="2" t="s">
        <v>445</v>
      </c>
      <c r="F64" s="132">
        <v>66346.5</v>
      </c>
      <c r="G64" s="109">
        <v>66346.5</v>
      </c>
      <c r="H64" s="73">
        <f>F64-G64</f>
        <v>0</v>
      </c>
    </row>
    <row r="65" spans="1:8" ht="14.25" customHeight="1">
      <c r="A65" s="78" t="s">
        <v>256</v>
      </c>
      <c r="B65" s="2" t="s">
        <v>157</v>
      </c>
      <c r="C65" s="2" t="s">
        <v>157</v>
      </c>
      <c r="D65" s="2" t="s">
        <v>157</v>
      </c>
      <c r="E65" s="2"/>
      <c r="F65" s="134">
        <f>F66</f>
        <v>1537500</v>
      </c>
      <c r="G65" s="134">
        <f>G66</f>
        <v>1305513.42</v>
      </c>
      <c r="H65" s="79">
        <f>H66</f>
        <v>231986.58000000007</v>
      </c>
    </row>
    <row r="66" spans="1:8" ht="14.25" customHeight="1">
      <c r="A66" s="39" t="s">
        <v>58</v>
      </c>
      <c r="B66" s="2" t="s">
        <v>308</v>
      </c>
      <c r="C66" s="2" t="s">
        <v>301</v>
      </c>
      <c r="D66" s="2" t="s">
        <v>96</v>
      </c>
      <c r="E66" s="2" t="s">
        <v>445</v>
      </c>
      <c r="F66" s="133">
        <v>1537500</v>
      </c>
      <c r="G66" s="137">
        <v>1305513.42</v>
      </c>
      <c r="H66" s="112">
        <f aca="true" t="shared" si="6" ref="H66:H71">F66-G66</f>
        <v>231986.58000000007</v>
      </c>
    </row>
    <row r="67" spans="1:8" ht="23.25" customHeight="1">
      <c r="A67" s="78" t="s">
        <v>257</v>
      </c>
      <c r="B67" s="2" t="s">
        <v>157</v>
      </c>
      <c r="C67" s="2" t="s">
        <v>157</v>
      </c>
      <c r="D67" s="2" t="s">
        <v>157</v>
      </c>
      <c r="E67" s="2"/>
      <c r="F67" s="134">
        <f>F68+F69</f>
        <v>864000</v>
      </c>
      <c r="G67" s="134">
        <f>G68+G69</f>
        <v>622609.3</v>
      </c>
      <c r="H67" s="80">
        <f t="shared" si="6"/>
        <v>241390.69999999995</v>
      </c>
    </row>
    <row r="68" spans="1:8" ht="15" customHeight="1">
      <c r="A68" s="39" t="s">
        <v>58</v>
      </c>
      <c r="B68" s="2" t="s">
        <v>308</v>
      </c>
      <c r="C68" s="2" t="s">
        <v>258</v>
      </c>
      <c r="D68" s="2" t="s">
        <v>96</v>
      </c>
      <c r="E68" s="2" t="s">
        <v>445</v>
      </c>
      <c r="F68" s="132">
        <v>814000</v>
      </c>
      <c r="G68" s="109">
        <v>578500</v>
      </c>
      <c r="H68" s="73">
        <f t="shared" si="6"/>
        <v>235500</v>
      </c>
    </row>
    <row r="69" spans="1:8" ht="15" customHeight="1">
      <c r="A69" s="39" t="s">
        <v>59</v>
      </c>
      <c r="B69" s="2" t="s">
        <v>308</v>
      </c>
      <c r="C69" s="2" t="s">
        <v>286</v>
      </c>
      <c r="D69" s="2" t="s">
        <v>96</v>
      </c>
      <c r="E69" s="2" t="s">
        <v>445</v>
      </c>
      <c r="F69" s="132">
        <v>50000</v>
      </c>
      <c r="G69" s="109">
        <v>44109.3</v>
      </c>
      <c r="H69" s="73">
        <f t="shared" si="6"/>
        <v>5890.699999999997</v>
      </c>
    </row>
    <row r="70" spans="1:8" ht="15" customHeight="1">
      <c r="A70" s="78" t="s">
        <v>424</v>
      </c>
      <c r="B70" s="41"/>
      <c r="C70" s="2"/>
      <c r="D70" s="2"/>
      <c r="E70" s="2"/>
      <c r="F70" s="134">
        <f>SUM(F71:F71)</f>
        <v>1260583.5</v>
      </c>
      <c r="G70" s="134">
        <f>SUM(G71:G71)</f>
        <v>1260583.5</v>
      </c>
      <c r="H70" s="80">
        <f t="shared" si="6"/>
        <v>0</v>
      </c>
    </row>
    <row r="71" spans="1:8" ht="15" customHeight="1">
      <c r="A71" s="39" t="s">
        <v>59</v>
      </c>
      <c r="B71" s="2" t="s">
        <v>308</v>
      </c>
      <c r="C71" s="2" t="s">
        <v>463</v>
      </c>
      <c r="D71" s="2" t="s">
        <v>112</v>
      </c>
      <c r="E71" s="2" t="s">
        <v>445</v>
      </c>
      <c r="F71" s="132">
        <v>1260583.5</v>
      </c>
      <c r="G71" s="132">
        <v>1260583.5</v>
      </c>
      <c r="H71" s="73">
        <f t="shared" si="6"/>
        <v>0</v>
      </c>
    </row>
    <row r="72" spans="1:8" ht="15" customHeight="1">
      <c r="A72" s="105" t="s">
        <v>383</v>
      </c>
      <c r="B72" s="111" t="s">
        <v>157</v>
      </c>
      <c r="C72" s="111" t="s">
        <v>157</v>
      </c>
      <c r="D72" s="111" t="s">
        <v>157</v>
      </c>
      <c r="E72" s="2"/>
      <c r="F72" s="134">
        <f>F73</f>
        <v>2759936.8</v>
      </c>
      <c r="G72" s="134">
        <f>G73</f>
        <v>0</v>
      </c>
      <c r="H72" s="108">
        <f>H73</f>
        <v>2759936.8</v>
      </c>
    </row>
    <row r="73" spans="1:8" ht="15" customHeight="1">
      <c r="A73" s="121" t="s">
        <v>536</v>
      </c>
      <c r="B73" s="111" t="s">
        <v>308</v>
      </c>
      <c r="C73" s="111" t="s">
        <v>537</v>
      </c>
      <c r="D73" s="111" t="s">
        <v>96</v>
      </c>
      <c r="E73" s="2" t="s">
        <v>445</v>
      </c>
      <c r="F73" s="133">
        <v>2759936.8</v>
      </c>
      <c r="G73" s="137">
        <v>0</v>
      </c>
      <c r="H73" s="122">
        <f>F73-G73</f>
        <v>2759936.8</v>
      </c>
    </row>
    <row r="74" spans="1:8" ht="15" customHeight="1">
      <c r="A74" s="105" t="s">
        <v>489</v>
      </c>
      <c r="B74" s="111" t="s">
        <v>157</v>
      </c>
      <c r="C74" s="111" t="s">
        <v>157</v>
      </c>
      <c r="D74" s="111" t="s">
        <v>157</v>
      </c>
      <c r="E74" s="2"/>
      <c r="F74" s="134">
        <f>F75</f>
        <v>1200000</v>
      </c>
      <c r="G74" s="134">
        <f>G75</f>
        <v>1200000</v>
      </c>
      <c r="H74" s="108">
        <f>H75</f>
        <v>0</v>
      </c>
    </row>
    <row r="75" spans="1:8" ht="15" customHeight="1">
      <c r="A75" s="121" t="s">
        <v>306</v>
      </c>
      <c r="B75" s="111" t="s">
        <v>308</v>
      </c>
      <c r="C75" s="111" t="s">
        <v>488</v>
      </c>
      <c r="D75" s="111" t="s">
        <v>96</v>
      </c>
      <c r="E75" s="2" t="s">
        <v>445</v>
      </c>
      <c r="F75" s="133">
        <v>1200000</v>
      </c>
      <c r="G75" s="137">
        <v>1200000</v>
      </c>
      <c r="H75" s="122">
        <f>F75-G75</f>
        <v>0</v>
      </c>
    </row>
    <row r="76" spans="1:8" ht="15" customHeight="1">
      <c r="A76" s="105" t="s">
        <v>383</v>
      </c>
      <c r="B76" s="111" t="s">
        <v>157</v>
      </c>
      <c r="C76" s="111" t="s">
        <v>157</v>
      </c>
      <c r="D76" s="111" t="s">
        <v>157</v>
      </c>
      <c r="E76" s="2"/>
      <c r="F76" s="134">
        <f>F77+F78</f>
        <v>17571011.46</v>
      </c>
      <c r="G76" s="134">
        <f>G77+G78</f>
        <v>12252319.76</v>
      </c>
      <c r="H76" s="140">
        <f aca="true" t="shared" si="7" ref="H76:H83">F76-G76</f>
        <v>5318691.700000001</v>
      </c>
    </row>
    <row r="77" spans="1:8" ht="15" customHeight="1">
      <c r="A77" s="121" t="s">
        <v>426</v>
      </c>
      <c r="B77" s="111" t="s">
        <v>308</v>
      </c>
      <c r="C77" s="111" t="s">
        <v>486</v>
      </c>
      <c r="D77" s="111" t="s">
        <v>447</v>
      </c>
      <c r="E77" s="2" t="s">
        <v>448</v>
      </c>
      <c r="F77" s="133">
        <v>8360252.93</v>
      </c>
      <c r="G77" s="137">
        <v>5399660.22</v>
      </c>
      <c r="H77" s="122">
        <f t="shared" si="7"/>
        <v>2960592.71</v>
      </c>
    </row>
    <row r="78" spans="1:8" ht="15" customHeight="1">
      <c r="A78" s="121"/>
      <c r="B78" s="111"/>
      <c r="C78" s="111"/>
      <c r="D78" s="111"/>
      <c r="E78" s="2"/>
      <c r="F78" s="134">
        <f>SUM(F79:F80)</f>
        <v>9210758.53</v>
      </c>
      <c r="G78" s="138">
        <f>SUM(G79:G80)</f>
        <v>6852659.54</v>
      </c>
      <c r="H78" s="122"/>
    </row>
    <row r="79" spans="1:8" ht="15" customHeight="1">
      <c r="A79" s="121" t="s">
        <v>427</v>
      </c>
      <c r="B79" s="111" t="s">
        <v>308</v>
      </c>
      <c r="C79" s="111" t="s">
        <v>487</v>
      </c>
      <c r="D79" s="111" t="s">
        <v>112</v>
      </c>
      <c r="E79" s="2" t="s">
        <v>449</v>
      </c>
      <c r="F79" s="133">
        <v>4186708.43</v>
      </c>
      <c r="G79" s="137">
        <v>2704081.22</v>
      </c>
      <c r="H79" s="122">
        <f t="shared" si="7"/>
        <v>1482627.21</v>
      </c>
    </row>
    <row r="80" spans="1:8" ht="15" customHeight="1">
      <c r="A80" s="121" t="s">
        <v>428</v>
      </c>
      <c r="B80" s="111" t="s">
        <v>308</v>
      </c>
      <c r="C80" s="111" t="s">
        <v>487</v>
      </c>
      <c r="D80" s="111" t="s">
        <v>96</v>
      </c>
      <c r="E80" s="2" t="s">
        <v>445</v>
      </c>
      <c r="F80" s="133">
        <v>5024050.1</v>
      </c>
      <c r="G80" s="137">
        <v>4148578.32</v>
      </c>
      <c r="H80" s="122">
        <f t="shared" si="7"/>
        <v>875471.7799999998</v>
      </c>
    </row>
    <row r="81" spans="1:8" ht="15" customHeight="1">
      <c r="A81" s="119" t="s">
        <v>66</v>
      </c>
      <c r="B81" s="41"/>
      <c r="C81" s="2"/>
      <c r="D81" s="2"/>
      <c r="E81" s="2"/>
      <c r="F81" s="134">
        <f>F82+F88+F90+F92+F95+F98+F100+F102+F104</f>
        <v>40035552.1</v>
      </c>
      <c r="G81" s="134">
        <f>G82+G88+G90+G92+G95+G98+G100+G102+G104</f>
        <v>20191697.560000002</v>
      </c>
      <c r="H81" s="80">
        <f t="shared" si="7"/>
        <v>19843854.54</v>
      </c>
    </row>
    <row r="82" spans="1:8" ht="21" customHeight="1">
      <c r="A82" s="78" t="s">
        <v>257</v>
      </c>
      <c r="B82" s="2" t="s">
        <v>157</v>
      </c>
      <c r="C82" s="2" t="s">
        <v>157</v>
      </c>
      <c r="D82" s="2" t="s">
        <v>157</v>
      </c>
      <c r="E82" s="2" t="s">
        <v>157</v>
      </c>
      <c r="F82" s="134">
        <f>SUM(F83:F87)</f>
        <v>2336632.1</v>
      </c>
      <c r="G82" s="134">
        <f>SUM(G83:G87)</f>
        <v>2041194.9100000001</v>
      </c>
      <c r="H82" s="80">
        <f t="shared" si="7"/>
        <v>295437.18999999994</v>
      </c>
    </row>
    <row r="83" spans="1:8" ht="17.25" customHeight="1">
      <c r="A83" s="39" t="s">
        <v>58</v>
      </c>
      <c r="B83" s="2" t="s">
        <v>308</v>
      </c>
      <c r="C83" s="2" t="s">
        <v>260</v>
      </c>
      <c r="D83" s="2" t="s">
        <v>96</v>
      </c>
      <c r="E83" s="2" t="s">
        <v>445</v>
      </c>
      <c r="F83" s="132">
        <v>1184361</v>
      </c>
      <c r="G83" s="132">
        <v>956913.81</v>
      </c>
      <c r="H83" s="73">
        <f t="shared" si="7"/>
        <v>227447.18999999994</v>
      </c>
    </row>
    <row r="84" spans="1:8" ht="15.75" customHeight="1">
      <c r="A84" s="39" t="s">
        <v>59</v>
      </c>
      <c r="B84" s="2" t="s">
        <v>308</v>
      </c>
      <c r="C84" s="2" t="s">
        <v>287</v>
      </c>
      <c r="D84" s="2" t="s">
        <v>96</v>
      </c>
      <c r="E84" s="2" t="s">
        <v>445</v>
      </c>
      <c r="F84" s="132">
        <v>79481.1</v>
      </c>
      <c r="G84" s="109">
        <v>79481.1</v>
      </c>
      <c r="H84" s="73">
        <f aca="true" t="shared" si="8" ref="H84:H93">F84-G84</f>
        <v>0</v>
      </c>
    </row>
    <row r="85" spans="1:8" ht="15.75" customHeight="1">
      <c r="A85" s="39" t="s">
        <v>59</v>
      </c>
      <c r="B85" s="2" t="s">
        <v>308</v>
      </c>
      <c r="C85" s="2" t="s">
        <v>287</v>
      </c>
      <c r="D85" s="2" t="s">
        <v>96</v>
      </c>
      <c r="E85" s="2" t="s">
        <v>451</v>
      </c>
      <c r="F85" s="132">
        <v>9090</v>
      </c>
      <c r="G85" s="109">
        <v>9090</v>
      </c>
      <c r="H85" s="73">
        <f>F85-G85</f>
        <v>0</v>
      </c>
    </row>
    <row r="86" spans="1:8" ht="15.75" customHeight="1">
      <c r="A86" s="39" t="s">
        <v>61</v>
      </c>
      <c r="B86" s="2" t="s">
        <v>308</v>
      </c>
      <c r="C86" s="2" t="s">
        <v>294</v>
      </c>
      <c r="D86" s="2" t="s">
        <v>96</v>
      </c>
      <c r="E86" s="2" t="s">
        <v>445</v>
      </c>
      <c r="F86" s="132">
        <v>1063700</v>
      </c>
      <c r="G86" s="109">
        <v>995710</v>
      </c>
      <c r="H86" s="73">
        <f>F86-G86</f>
        <v>67990</v>
      </c>
    </row>
    <row r="87" spans="1:8" ht="17.25" customHeight="1">
      <c r="A87" s="81" t="s">
        <v>64</v>
      </c>
      <c r="B87" s="2" t="s">
        <v>308</v>
      </c>
      <c r="C87" s="2" t="s">
        <v>309</v>
      </c>
      <c r="D87" s="2" t="s">
        <v>96</v>
      </c>
      <c r="E87" s="2" t="s">
        <v>445</v>
      </c>
      <c r="F87" s="132">
        <v>0</v>
      </c>
      <c r="G87" s="109">
        <v>0</v>
      </c>
      <c r="H87" s="73">
        <f t="shared" si="8"/>
        <v>0</v>
      </c>
    </row>
    <row r="88" spans="1:8" ht="18" customHeight="1">
      <c r="A88" s="78" t="s">
        <v>91</v>
      </c>
      <c r="B88" s="41"/>
      <c r="C88" s="2"/>
      <c r="D88" s="2"/>
      <c r="E88" s="2"/>
      <c r="F88" s="134">
        <f>SUM(F89)</f>
        <v>800000</v>
      </c>
      <c r="G88" s="134">
        <f>SUM(G89)</f>
        <v>600000</v>
      </c>
      <c r="H88" s="80">
        <f t="shared" si="8"/>
        <v>200000</v>
      </c>
    </row>
    <row r="89" spans="1:8" ht="16.5" customHeight="1">
      <c r="A89" s="39" t="s">
        <v>92</v>
      </c>
      <c r="B89" s="2" t="s">
        <v>308</v>
      </c>
      <c r="C89" s="2" t="s">
        <v>261</v>
      </c>
      <c r="D89" s="2" t="s">
        <v>96</v>
      </c>
      <c r="E89" s="2" t="s">
        <v>445</v>
      </c>
      <c r="F89" s="132">
        <v>800000</v>
      </c>
      <c r="G89" s="109">
        <v>600000</v>
      </c>
      <c r="H89" s="73">
        <f t="shared" si="8"/>
        <v>200000</v>
      </c>
    </row>
    <row r="90" spans="1:8" ht="18" customHeight="1">
      <c r="A90" s="78" t="s">
        <v>438</v>
      </c>
      <c r="B90" s="41"/>
      <c r="C90" s="2"/>
      <c r="D90" s="2"/>
      <c r="E90" s="2"/>
      <c r="F90" s="134">
        <f>SUM(F91)</f>
        <v>90910</v>
      </c>
      <c r="G90" s="134">
        <f>SUM(G91)</f>
        <v>90910</v>
      </c>
      <c r="H90" s="80">
        <f>F90-G90</f>
        <v>0</v>
      </c>
    </row>
    <row r="91" spans="1:8" ht="15" customHeight="1">
      <c r="A91" s="39" t="s">
        <v>59</v>
      </c>
      <c r="B91" s="2" t="s">
        <v>308</v>
      </c>
      <c r="C91" s="2" t="s">
        <v>439</v>
      </c>
      <c r="D91" s="2" t="s">
        <v>112</v>
      </c>
      <c r="E91" s="2" t="s">
        <v>450</v>
      </c>
      <c r="F91" s="132">
        <v>90910</v>
      </c>
      <c r="G91" s="109">
        <v>90910</v>
      </c>
      <c r="H91" s="73">
        <f>F91-G91</f>
        <v>0</v>
      </c>
    </row>
    <row r="92" spans="1:8" ht="18" customHeight="1">
      <c r="A92" s="78" t="s">
        <v>262</v>
      </c>
      <c r="B92" s="41"/>
      <c r="C92" s="2"/>
      <c r="D92" s="2"/>
      <c r="E92" s="2"/>
      <c r="F92" s="134">
        <f>SUM(F93:F94)</f>
        <v>1255800</v>
      </c>
      <c r="G92" s="134">
        <f>SUM(G93:G94)</f>
        <v>261629.84</v>
      </c>
      <c r="H92" s="80">
        <f t="shared" si="8"/>
        <v>994170.16</v>
      </c>
    </row>
    <row r="93" spans="1:8" ht="16.5" customHeight="1">
      <c r="A93" s="39" t="s">
        <v>61</v>
      </c>
      <c r="B93" s="2" t="s">
        <v>308</v>
      </c>
      <c r="C93" s="2" t="s">
        <v>263</v>
      </c>
      <c r="D93" s="2" t="s">
        <v>96</v>
      </c>
      <c r="E93" s="2" t="s">
        <v>445</v>
      </c>
      <c r="F93" s="132">
        <v>1255800</v>
      </c>
      <c r="G93" s="109">
        <v>261629.84</v>
      </c>
      <c r="H93" s="73">
        <f t="shared" si="8"/>
        <v>994170.16</v>
      </c>
    </row>
    <row r="94" spans="1:8" ht="16.5" customHeight="1">
      <c r="A94" s="39" t="s">
        <v>61</v>
      </c>
      <c r="B94" s="2" t="s">
        <v>308</v>
      </c>
      <c r="C94" s="2" t="s">
        <v>263</v>
      </c>
      <c r="D94" s="2" t="s">
        <v>293</v>
      </c>
      <c r="E94" s="2" t="s">
        <v>445</v>
      </c>
      <c r="F94" s="132">
        <v>0</v>
      </c>
      <c r="G94" s="109">
        <v>0</v>
      </c>
      <c r="H94" s="73">
        <f aca="true" t="shared" si="9" ref="H94:H105">F94-G94</f>
        <v>0</v>
      </c>
    </row>
    <row r="95" spans="1:8" ht="18" customHeight="1">
      <c r="A95" s="78" t="s">
        <v>264</v>
      </c>
      <c r="B95" s="41"/>
      <c r="C95" s="2"/>
      <c r="D95" s="2"/>
      <c r="E95" s="2"/>
      <c r="F95" s="134">
        <f>SUM(F96:F97)</f>
        <v>4177928</v>
      </c>
      <c r="G95" s="134">
        <f>SUM(G96:G97)</f>
        <v>3120180.81</v>
      </c>
      <c r="H95" s="80">
        <f t="shared" si="9"/>
        <v>1057747.19</v>
      </c>
    </row>
    <row r="96" spans="1:8" ht="14.25" customHeight="1">
      <c r="A96" s="39" t="s">
        <v>61</v>
      </c>
      <c r="B96" s="2" t="s">
        <v>308</v>
      </c>
      <c r="C96" s="2" t="s">
        <v>265</v>
      </c>
      <c r="D96" s="2" t="s">
        <v>96</v>
      </c>
      <c r="E96" s="2" t="s">
        <v>308</v>
      </c>
      <c r="F96" s="132">
        <v>377928</v>
      </c>
      <c r="G96" s="109">
        <v>377928</v>
      </c>
      <c r="H96" s="73">
        <f t="shared" si="9"/>
        <v>0</v>
      </c>
    </row>
    <row r="97" spans="1:8" ht="16.5" customHeight="1">
      <c r="A97" s="39" t="s">
        <v>452</v>
      </c>
      <c r="B97" s="2" t="s">
        <v>308</v>
      </c>
      <c r="C97" s="2" t="s">
        <v>265</v>
      </c>
      <c r="D97" s="2" t="s">
        <v>96</v>
      </c>
      <c r="E97" s="2" t="s">
        <v>453</v>
      </c>
      <c r="F97" s="132">
        <v>3800000</v>
      </c>
      <c r="G97" s="109">
        <v>2742252.81</v>
      </c>
      <c r="H97" s="73">
        <f t="shared" si="9"/>
        <v>1057747.19</v>
      </c>
    </row>
    <row r="98" spans="1:8" ht="16.5" customHeight="1">
      <c r="A98" s="78" t="s">
        <v>495</v>
      </c>
      <c r="B98" s="41"/>
      <c r="C98" s="2"/>
      <c r="D98" s="2"/>
      <c r="E98" s="2"/>
      <c r="F98" s="134">
        <f>SUM(F99:F99)</f>
        <v>341282</v>
      </c>
      <c r="G98" s="134">
        <f>SUM(G99:G99)</f>
        <v>341282</v>
      </c>
      <c r="H98" s="80">
        <f aca="true" t="shared" si="10" ref="H98:H103">F98-G98</f>
        <v>0</v>
      </c>
    </row>
    <row r="99" spans="1:8" ht="16.5" customHeight="1">
      <c r="A99" s="39" t="s">
        <v>58</v>
      </c>
      <c r="B99" s="2" t="s">
        <v>308</v>
      </c>
      <c r="C99" s="2" t="s">
        <v>491</v>
      </c>
      <c r="D99" s="2" t="s">
        <v>96</v>
      </c>
      <c r="E99" s="2" t="s">
        <v>493</v>
      </c>
      <c r="F99" s="132">
        <v>341282</v>
      </c>
      <c r="G99" s="109">
        <v>341282</v>
      </c>
      <c r="H99" s="73">
        <f t="shared" si="10"/>
        <v>0</v>
      </c>
    </row>
    <row r="100" spans="1:8" ht="16.5" customHeight="1">
      <c r="A100" s="78" t="s">
        <v>495</v>
      </c>
      <c r="B100" s="41"/>
      <c r="C100" s="2"/>
      <c r="D100" s="2"/>
      <c r="E100" s="2"/>
      <c r="F100" s="134">
        <f>SUM(F101:F101)</f>
        <v>6309000</v>
      </c>
      <c r="G100" s="134">
        <f>SUM(G101:G101)</f>
        <v>6309000</v>
      </c>
      <c r="H100" s="80">
        <f t="shared" si="10"/>
        <v>0</v>
      </c>
    </row>
    <row r="101" spans="1:8" ht="16.5" customHeight="1">
      <c r="A101" s="39" t="s">
        <v>58</v>
      </c>
      <c r="B101" s="2" t="s">
        <v>308</v>
      </c>
      <c r="C101" s="2" t="s">
        <v>492</v>
      </c>
      <c r="D101" s="2" t="s">
        <v>112</v>
      </c>
      <c r="E101" s="2" t="s">
        <v>494</v>
      </c>
      <c r="F101" s="132">
        <v>6309000</v>
      </c>
      <c r="G101" s="109">
        <v>6309000</v>
      </c>
      <c r="H101" s="73">
        <f t="shared" si="10"/>
        <v>0</v>
      </c>
    </row>
    <row r="102" spans="1:8" ht="16.5" customHeight="1">
      <c r="A102" s="78" t="s">
        <v>514</v>
      </c>
      <c r="B102" s="41"/>
      <c r="C102" s="2"/>
      <c r="D102" s="2"/>
      <c r="E102" s="2"/>
      <c r="F102" s="134">
        <f>SUM(F103:F103)</f>
        <v>9724000</v>
      </c>
      <c r="G102" s="134">
        <f>SUM(G103:G103)</f>
        <v>0</v>
      </c>
      <c r="H102" s="80">
        <f t="shared" si="10"/>
        <v>9724000</v>
      </c>
    </row>
    <row r="103" spans="1:8" ht="16.5" customHeight="1">
      <c r="A103" s="39" t="s">
        <v>61</v>
      </c>
      <c r="B103" s="2" t="s">
        <v>308</v>
      </c>
      <c r="C103" s="2" t="s">
        <v>513</v>
      </c>
      <c r="D103" s="2" t="s">
        <v>112</v>
      </c>
      <c r="E103" s="2" t="s">
        <v>453</v>
      </c>
      <c r="F103" s="132">
        <v>9724000</v>
      </c>
      <c r="G103" s="109">
        <v>0</v>
      </c>
      <c r="H103" s="73">
        <f t="shared" si="10"/>
        <v>9724000</v>
      </c>
    </row>
    <row r="104" spans="1:8" ht="15.75" customHeight="1">
      <c r="A104" s="78" t="s">
        <v>422</v>
      </c>
      <c r="B104" s="41"/>
      <c r="C104" s="2"/>
      <c r="D104" s="2"/>
      <c r="E104" s="2"/>
      <c r="F104" s="134">
        <f>SUM(F105:F105)</f>
        <v>15000000</v>
      </c>
      <c r="G104" s="134">
        <f>SUM(G105:G105)</f>
        <v>7427500</v>
      </c>
      <c r="H104" s="80">
        <f t="shared" si="9"/>
        <v>7572500</v>
      </c>
    </row>
    <row r="105" spans="1:8" ht="15.75" customHeight="1">
      <c r="A105" s="39" t="s">
        <v>61</v>
      </c>
      <c r="B105" s="2" t="s">
        <v>308</v>
      </c>
      <c r="C105" s="2" t="s">
        <v>507</v>
      </c>
      <c r="D105" s="2" t="s">
        <v>112</v>
      </c>
      <c r="E105" s="2" t="s">
        <v>453</v>
      </c>
      <c r="F105" s="132">
        <v>15000000</v>
      </c>
      <c r="G105" s="109">
        <v>7427500</v>
      </c>
      <c r="H105" s="73">
        <f t="shared" si="9"/>
        <v>7572500</v>
      </c>
    </row>
    <row r="106" spans="1:8" ht="14.25" customHeight="1">
      <c r="A106" s="119" t="s">
        <v>173</v>
      </c>
      <c r="B106" s="2"/>
      <c r="C106" s="2"/>
      <c r="D106" s="2"/>
      <c r="E106" s="2"/>
      <c r="F106" s="139">
        <f>F107+F109+F114+F117+F121+F123+F131+F135+F137+F140+F145</f>
        <v>16042661.2</v>
      </c>
      <c r="G106" s="139">
        <f>G107+G109+G114+G117+G121+G123+G131+G135+G137+G140+G145</f>
        <v>13836564.51</v>
      </c>
      <c r="H106" s="113">
        <f aca="true" t="shared" si="11" ref="H106:H111">F106-G106</f>
        <v>2206096.6899999995</v>
      </c>
    </row>
    <row r="107" spans="1:8" ht="14.25" customHeight="1">
      <c r="A107" s="78" t="s">
        <v>186</v>
      </c>
      <c r="B107" s="2"/>
      <c r="C107" s="2"/>
      <c r="D107" s="2"/>
      <c r="E107" s="2"/>
      <c r="F107" s="134">
        <f>SUM(F108:F108)</f>
        <v>306800</v>
      </c>
      <c r="G107" s="134">
        <f>SUM(G108:G108)</f>
        <v>306800</v>
      </c>
      <c r="H107" s="80">
        <f t="shared" si="11"/>
        <v>0</v>
      </c>
    </row>
    <row r="108" spans="1:8" ht="14.25" customHeight="1">
      <c r="A108" s="39" t="s">
        <v>61</v>
      </c>
      <c r="B108" s="2" t="s">
        <v>308</v>
      </c>
      <c r="C108" s="2" t="s">
        <v>429</v>
      </c>
      <c r="D108" s="2" t="s">
        <v>96</v>
      </c>
      <c r="E108" s="2" t="s">
        <v>445</v>
      </c>
      <c r="F108" s="132">
        <v>306800</v>
      </c>
      <c r="G108" s="109">
        <v>306800</v>
      </c>
      <c r="H108" s="73">
        <f t="shared" si="11"/>
        <v>0</v>
      </c>
    </row>
    <row r="109" spans="1:8" ht="14.25" customHeight="1">
      <c r="A109" s="78" t="s">
        <v>266</v>
      </c>
      <c r="B109" s="41"/>
      <c r="C109" s="2"/>
      <c r="D109" s="2"/>
      <c r="E109" s="2"/>
      <c r="F109" s="134">
        <f>SUM(F110:F113)</f>
        <v>3978514.9</v>
      </c>
      <c r="G109" s="134">
        <f>SUM(G110:G113)</f>
        <v>3289860.02</v>
      </c>
      <c r="H109" s="80">
        <f t="shared" si="11"/>
        <v>688654.8799999999</v>
      </c>
    </row>
    <row r="110" spans="1:8" ht="14.25" customHeight="1">
      <c r="A110" s="39" t="s">
        <v>69</v>
      </c>
      <c r="B110" s="2" t="s">
        <v>308</v>
      </c>
      <c r="C110" s="102" t="s">
        <v>267</v>
      </c>
      <c r="D110" s="2" t="s">
        <v>96</v>
      </c>
      <c r="E110" s="2" t="s">
        <v>445</v>
      </c>
      <c r="F110" s="132">
        <v>2800000</v>
      </c>
      <c r="G110" s="109">
        <v>2291051.02</v>
      </c>
      <c r="H110" s="73">
        <f t="shared" si="11"/>
        <v>508948.98</v>
      </c>
    </row>
    <row r="111" spans="1:8" ht="14.25" customHeight="1">
      <c r="A111" s="39" t="s">
        <v>58</v>
      </c>
      <c r="B111" s="2" t="s">
        <v>308</v>
      </c>
      <c r="C111" s="101" t="s">
        <v>268</v>
      </c>
      <c r="D111" s="2" t="s">
        <v>96</v>
      </c>
      <c r="E111" s="2" t="s">
        <v>445</v>
      </c>
      <c r="F111" s="132">
        <v>837000</v>
      </c>
      <c r="G111" s="109">
        <v>707000</v>
      </c>
      <c r="H111" s="73">
        <f t="shared" si="11"/>
        <v>130000</v>
      </c>
    </row>
    <row r="112" spans="1:8" ht="14.25" customHeight="1">
      <c r="A112" s="39" t="s">
        <v>59</v>
      </c>
      <c r="B112" s="2" t="s">
        <v>308</v>
      </c>
      <c r="C112" s="101" t="s">
        <v>269</v>
      </c>
      <c r="D112" s="2" t="s">
        <v>96</v>
      </c>
      <c r="E112" s="2" t="s">
        <v>445</v>
      </c>
      <c r="F112" s="132">
        <v>95000</v>
      </c>
      <c r="G112" s="109">
        <v>95000</v>
      </c>
      <c r="H112" s="73">
        <f aca="true" t="shared" si="12" ref="H112:H119">F112-G112</f>
        <v>0</v>
      </c>
    </row>
    <row r="113" spans="1:8" ht="14.25" customHeight="1">
      <c r="A113" s="39"/>
      <c r="B113" s="2" t="s">
        <v>308</v>
      </c>
      <c r="C113" s="2" t="s">
        <v>526</v>
      </c>
      <c r="D113" s="2" t="s">
        <v>96</v>
      </c>
      <c r="E113" s="2" t="s">
        <v>445</v>
      </c>
      <c r="F113" s="132">
        <v>246514.9</v>
      </c>
      <c r="G113" s="109">
        <v>196809</v>
      </c>
      <c r="H113" s="73">
        <f t="shared" si="12"/>
        <v>49705.899999999994</v>
      </c>
    </row>
    <row r="114" spans="1:8" ht="14.25" customHeight="1">
      <c r="A114" s="78" t="s">
        <v>270</v>
      </c>
      <c r="B114" s="2"/>
      <c r="C114" s="2"/>
      <c r="D114" s="2"/>
      <c r="E114" s="2"/>
      <c r="F114" s="134">
        <f>SUM(F115:F116)</f>
        <v>300000</v>
      </c>
      <c r="G114" s="134">
        <f>SUM(G115:G116)</f>
        <v>300000</v>
      </c>
      <c r="H114" s="80">
        <f t="shared" si="12"/>
        <v>0</v>
      </c>
    </row>
    <row r="115" spans="1:8" ht="14.25" customHeight="1">
      <c r="A115" s="39" t="s">
        <v>58</v>
      </c>
      <c r="B115" s="2" t="s">
        <v>308</v>
      </c>
      <c r="C115" s="101" t="s">
        <v>271</v>
      </c>
      <c r="D115" s="2" t="s">
        <v>96</v>
      </c>
      <c r="E115" s="2" t="s">
        <v>445</v>
      </c>
      <c r="F115" s="132">
        <v>281128</v>
      </c>
      <c r="G115" s="109">
        <v>281128</v>
      </c>
      <c r="H115" s="73">
        <f t="shared" si="12"/>
        <v>0</v>
      </c>
    </row>
    <row r="116" spans="1:8" ht="14.25" customHeight="1">
      <c r="A116" s="81" t="s">
        <v>64</v>
      </c>
      <c r="B116" s="2" t="s">
        <v>308</v>
      </c>
      <c r="C116" s="101" t="s">
        <v>310</v>
      </c>
      <c r="D116" s="2" t="s">
        <v>96</v>
      </c>
      <c r="E116" s="2" t="s">
        <v>445</v>
      </c>
      <c r="F116" s="132">
        <v>18872</v>
      </c>
      <c r="G116" s="109">
        <v>18872</v>
      </c>
      <c r="H116" s="73">
        <f>F116-G116</f>
        <v>0</v>
      </c>
    </row>
    <row r="117" spans="1:8" ht="12.75" customHeight="1">
      <c r="A117" s="78" t="s">
        <v>272</v>
      </c>
      <c r="B117" s="40"/>
      <c r="C117" s="2"/>
      <c r="D117" s="2"/>
      <c r="E117" s="2"/>
      <c r="F117" s="134">
        <f>SUM(F118:F120)</f>
        <v>1813426.3</v>
      </c>
      <c r="G117" s="134">
        <f>SUM(G118:G120)</f>
        <v>1519915.74</v>
      </c>
      <c r="H117" s="80">
        <f t="shared" si="12"/>
        <v>293510.56000000006</v>
      </c>
    </row>
    <row r="118" spans="1:8" ht="14.25" customHeight="1">
      <c r="A118" s="39" t="s">
        <v>58</v>
      </c>
      <c r="B118" s="2" t="s">
        <v>308</v>
      </c>
      <c r="C118" s="101" t="s">
        <v>273</v>
      </c>
      <c r="D118" s="2" t="s">
        <v>96</v>
      </c>
      <c r="E118" s="2" t="s">
        <v>445</v>
      </c>
      <c r="F118" s="132">
        <v>1578817.5</v>
      </c>
      <c r="G118" s="109">
        <v>1285306.94</v>
      </c>
      <c r="H118" s="73">
        <f t="shared" si="12"/>
        <v>293510.56000000006</v>
      </c>
    </row>
    <row r="119" spans="1:8" ht="14.25" customHeight="1">
      <c r="A119" s="39" t="s">
        <v>59</v>
      </c>
      <c r="B119" s="2" t="s">
        <v>308</v>
      </c>
      <c r="C119" s="101" t="s">
        <v>274</v>
      </c>
      <c r="D119" s="2" t="s">
        <v>96</v>
      </c>
      <c r="E119" s="2" t="s">
        <v>445</v>
      </c>
      <c r="F119" s="132">
        <v>125008.8</v>
      </c>
      <c r="G119" s="109">
        <v>125008.8</v>
      </c>
      <c r="H119" s="73">
        <f t="shared" si="12"/>
        <v>0</v>
      </c>
    </row>
    <row r="120" spans="1:8" ht="14.25" customHeight="1">
      <c r="A120" s="81" t="s">
        <v>64</v>
      </c>
      <c r="B120" s="2" t="s">
        <v>308</v>
      </c>
      <c r="C120" s="102" t="s">
        <v>275</v>
      </c>
      <c r="D120" s="2" t="s">
        <v>96</v>
      </c>
      <c r="E120" s="2" t="s">
        <v>445</v>
      </c>
      <c r="F120" s="132">
        <v>109600</v>
      </c>
      <c r="G120" s="109">
        <v>109600</v>
      </c>
      <c r="H120" s="73">
        <f aca="true" t="shared" si="13" ref="H120:H146">F120-G120</f>
        <v>0</v>
      </c>
    </row>
    <row r="121" spans="1:8" ht="14.25" customHeight="1">
      <c r="A121" s="104" t="s">
        <v>276</v>
      </c>
      <c r="B121" s="2"/>
      <c r="C121" s="2"/>
      <c r="D121" s="2"/>
      <c r="E121" s="2"/>
      <c r="F121" s="134">
        <f>SUM(F122)</f>
        <v>300000</v>
      </c>
      <c r="G121" s="134">
        <f>SUM(G122)</f>
        <v>205000</v>
      </c>
      <c r="H121" s="80">
        <f t="shared" si="13"/>
        <v>95000</v>
      </c>
    </row>
    <row r="122" spans="1:8" ht="14.25" customHeight="1">
      <c r="A122" s="39" t="s">
        <v>58</v>
      </c>
      <c r="B122" s="2" t="s">
        <v>308</v>
      </c>
      <c r="C122" s="101" t="s">
        <v>277</v>
      </c>
      <c r="D122" s="2" t="s">
        <v>96</v>
      </c>
      <c r="E122" s="2" t="s">
        <v>445</v>
      </c>
      <c r="F122" s="132">
        <v>300000</v>
      </c>
      <c r="G122" s="109">
        <v>205000</v>
      </c>
      <c r="H122" s="73">
        <f t="shared" si="13"/>
        <v>95000</v>
      </c>
    </row>
    <row r="123" spans="1:8" ht="14.25" customHeight="1">
      <c r="A123" s="78" t="s">
        <v>281</v>
      </c>
      <c r="B123" s="2"/>
      <c r="C123" s="2"/>
      <c r="D123" s="2"/>
      <c r="E123" s="2"/>
      <c r="F123" s="134">
        <f>SUM(F124:F130)</f>
        <v>6660000</v>
      </c>
      <c r="G123" s="134">
        <f>SUM(G124:G130)</f>
        <v>5531068.75</v>
      </c>
      <c r="H123" s="80">
        <f t="shared" si="13"/>
        <v>1128931.25</v>
      </c>
    </row>
    <row r="124" spans="1:8" ht="14.25" customHeight="1">
      <c r="A124" s="39" t="s">
        <v>57</v>
      </c>
      <c r="B124" s="2" t="s">
        <v>308</v>
      </c>
      <c r="C124" s="101" t="s">
        <v>496</v>
      </c>
      <c r="D124" s="2" t="s">
        <v>96</v>
      </c>
      <c r="E124" s="2" t="s">
        <v>445</v>
      </c>
      <c r="F124" s="132">
        <v>4248</v>
      </c>
      <c r="G124" s="109">
        <v>4248</v>
      </c>
      <c r="H124" s="73">
        <f t="shared" si="13"/>
        <v>0</v>
      </c>
    </row>
    <row r="125" spans="1:8" ht="14.25" customHeight="1">
      <c r="A125" s="39" t="s">
        <v>58</v>
      </c>
      <c r="B125" s="2" t="s">
        <v>308</v>
      </c>
      <c r="C125" s="101" t="s">
        <v>278</v>
      </c>
      <c r="D125" s="2" t="s">
        <v>96</v>
      </c>
      <c r="E125" s="2" t="s">
        <v>445</v>
      </c>
      <c r="F125" s="132">
        <v>4775809.51</v>
      </c>
      <c r="G125" s="132">
        <v>3732585.76</v>
      </c>
      <c r="H125" s="73">
        <f t="shared" si="13"/>
        <v>1043223.75</v>
      </c>
    </row>
    <row r="126" spans="1:8" ht="14.25" customHeight="1">
      <c r="A126" s="39" t="s">
        <v>58</v>
      </c>
      <c r="B126" s="2" t="s">
        <v>308</v>
      </c>
      <c r="C126" s="101" t="s">
        <v>278</v>
      </c>
      <c r="D126" s="2" t="s">
        <v>293</v>
      </c>
      <c r="E126" s="2" t="s">
        <v>445</v>
      </c>
      <c r="F126" s="132">
        <v>818711.72</v>
      </c>
      <c r="G126" s="132">
        <v>818711.72</v>
      </c>
      <c r="H126" s="73">
        <f t="shared" si="13"/>
        <v>0</v>
      </c>
    </row>
    <row r="127" spans="1:8" ht="14.25" customHeight="1">
      <c r="A127" s="39" t="s">
        <v>59</v>
      </c>
      <c r="B127" s="2" t="s">
        <v>308</v>
      </c>
      <c r="C127" s="101" t="s">
        <v>279</v>
      </c>
      <c r="D127" s="2" t="s">
        <v>96</v>
      </c>
      <c r="E127" s="2" t="s">
        <v>308</v>
      </c>
      <c r="F127" s="132">
        <v>563478.77</v>
      </c>
      <c r="G127" s="132">
        <v>511295.27</v>
      </c>
      <c r="H127" s="73">
        <f t="shared" si="13"/>
        <v>52183.5</v>
      </c>
    </row>
    <row r="128" spans="1:8" ht="14.25" customHeight="1">
      <c r="A128" s="39" t="s">
        <v>59</v>
      </c>
      <c r="B128" s="2" t="s">
        <v>308</v>
      </c>
      <c r="C128" s="101" t="s">
        <v>279</v>
      </c>
      <c r="D128" s="2" t="s">
        <v>96</v>
      </c>
      <c r="E128" s="2" t="s">
        <v>451</v>
      </c>
      <c r="F128" s="132">
        <v>910</v>
      </c>
      <c r="G128" s="109">
        <v>910</v>
      </c>
      <c r="H128" s="73">
        <f t="shared" si="13"/>
        <v>0</v>
      </c>
    </row>
    <row r="129" spans="1:8" ht="14.25" customHeight="1">
      <c r="A129" s="39" t="s">
        <v>61</v>
      </c>
      <c r="B129" s="2" t="s">
        <v>308</v>
      </c>
      <c r="C129" s="101" t="s">
        <v>465</v>
      </c>
      <c r="D129" s="2" t="s">
        <v>96</v>
      </c>
      <c r="E129" s="2" t="s">
        <v>445</v>
      </c>
      <c r="F129" s="132">
        <v>357573</v>
      </c>
      <c r="G129" s="109">
        <v>332948</v>
      </c>
      <c r="H129" s="73">
        <f t="shared" si="13"/>
        <v>24625</v>
      </c>
    </row>
    <row r="130" spans="1:8" ht="14.25" customHeight="1">
      <c r="A130" s="81" t="s">
        <v>64</v>
      </c>
      <c r="B130" s="2" t="s">
        <v>308</v>
      </c>
      <c r="C130" s="101" t="s">
        <v>466</v>
      </c>
      <c r="D130" s="2" t="s">
        <v>96</v>
      </c>
      <c r="E130" s="2" t="s">
        <v>445</v>
      </c>
      <c r="F130" s="132">
        <v>139269</v>
      </c>
      <c r="G130" s="109">
        <v>130370</v>
      </c>
      <c r="H130" s="73">
        <f t="shared" si="13"/>
        <v>8899</v>
      </c>
    </row>
    <row r="131" spans="1:8" ht="21.75" customHeight="1">
      <c r="A131" s="78" t="s">
        <v>520</v>
      </c>
      <c r="B131" s="40"/>
      <c r="C131" s="2"/>
      <c r="D131" s="2"/>
      <c r="E131" s="2"/>
      <c r="F131" s="134">
        <f>SUM(F132:F134)</f>
        <v>408030</v>
      </c>
      <c r="G131" s="134">
        <f>SUM(G132:G134)</f>
        <v>408030</v>
      </c>
      <c r="H131" s="80">
        <f t="shared" si="13"/>
        <v>0</v>
      </c>
    </row>
    <row r="132" spans="1:8" ht="14.25" customHeight="1">
      <c r="A132" s="39" t="s">
        <v>58</v>
      </c>
      <c r="B132" s="2" t="s">
        <v>308</v>
      </c>
      <c r="C132" s="101" t="s">
        <v>280</v>
      </c>
      <c r="D132" s="2" t="s">
        <v>96</v>
      </c>
      <c r="E132" s="2" t="s">
        <v>445</v>
      </c>
      <c r="F132" s="132">
        <v>99674</v>
      </c>
      <c r="G132" s="109">
        <v>99674</v>
      </c>
      <c r="H132" s="73">
        <f t="shared" si="13"/>
        <v>0</v>
      </c>
    </row>
    <row r="133" spans="1:8" ht="14.25" customHeight="1">
      <c r="A133" s="39" t="s">
        <v>59</v>
      </c>
      <c r="B133" s="2" t="s">
        <v>308</v>
      </c>
      <c r="C133" s="101" t="s">
        <v>311</v>
      </c>
      <c r="D133" s="2" t="s">
        <v>96</v>
      </c>
      <c r="E133" s="2" t="s">
        <v>445</v>
      </c>
      <c r="F133" s="132">
        <v>308356</v>
      </c>
      <c r="G133" s="109">
        <v>308356</v>
      </c>
      <c r="H133" s="73">
        <f t="shared" si="13"/>
        <v>0</v>
      </c>
    </row>
    <row r="134" spans="1:8" ht="14.25" customHeight="1">
      <c r="A134" s="81" t="s">
        <v>64</v>
      </c>
      <c r="B134" s="2" t="s">
        <v>308</v>
      </c>
      <c r="C134" s="102" t="s">
        <v>312</v>
      </c>
      <c r="D134" s="2" t="s">
        <v>96</v>
      </c>
      <c r="E134" s="2" t="s">
        <v>445</v>
      </c>
      <c r="F134" s="132">
        <v>0</v>
      </c>
      <c r="G134" s="109">
        <v>0</v>
      </c>
      <c r="H134" s="73">
        <f t="shared" si="13"/>
        <v>0</v>
      </c>
    </row>
    <row r="135" spans="1:8" ht="14.25" customHeight="1">
      <c r="A135" s="78" t="s">
        <v>244</v>
      </c>
      <c r="B135" s="2"/>
      <c r="C135" s="2"/>
      <c r="D135" s="2"/>
      <c r="E135" s="2"/>
      <c r="F135" s="134">
        <f>SUM(F136:F136)</f>
        <v>9090</v>
      </c>
      <c r="G135" s="134">
        <f>SUM(G136:G136)</f>
        <v>9090</v>
      </c>
      <c r="H135" s="80">
        <f t="shared" si="13"/>
        <v>0</v>
      </c>
    </row>
    <row r="136" spans="1:8" ht="14.25" customHeight="1">
      <c r="A136" s="39" t="s">
        <v>59</v>
      </c>
      <c r="B136" s="2" t="s">
        <v>308</v>
      </c>
      <c r="C136" s="2" t="s">
        <v>245</v>
      </c>
      <c r="D136" s="2" t="s">
        <v>112</v>
      </c>
      <c r="E136" s="2" t="s">
        <v>450</v>
      </c>
      <c r="F136" s="132">
        <v>9090</v>
      </c>
      <c r="G136" s="109">
        <v>9090</v>
      </c>
      <c r="H136" s="73">
        <f t="shared" si="13"/>
        <v>0</v>
      </c>
    </row>
    <row r="137" spans="1:8" ht="14.25" customHeight="1">
      <c r="A137" s="104" t="s">
        <v>299</v>
      </c>
      <c r="B137" s="2" t="s">
        <v>157</v>
      </c>
      <c r="C137" s="102"/>
      <c r="D137" s="2"/>
      <c r="E137" s="2"/>
      <c r="F137" s="134">
        <f>SUM(F138:F139)</f>
        <v>140000</v>
      </c>
      <c r="G137" s="134">
        <f>SUM(G138:G139)</f>
        <v>140000</v>
      </c>
      <c r="H137" s="80">
        <f t="shared" si="13"/>
        <v>0</v>
      </c>
    </row>
    <row r="138" spans="1:8" ht="14.25" customHeight="1">
      <c r="A138" s="39" t="s">
        <v>58</v>
      </c>
      <c r="B138" s="2" t="s">
        <v>308</v>
      </c>
      <c r="C138" s="101" t="s">
        <v>300</v>
      </c>
      <c r="D138" s="2" t="s">
        <v>240</v>
      </c>
      <c r="E138" s="2" t="s">
        <v>445</v>
      </c>
      <c r="F138" s="132">
        <v>85010</v>
      </c>
      <c r="G138" s="132">
        <v>85010</v>
      </c>
      <c r="H138" s="73">
        <f t="shared" si="13"/>
        <v>0</v>
      </c>
    </row>
    <row r="139" spans="1:8" ht="14.25" customHeight="1">
      <c r="A139" s="39" t="s">
        <v>61</v>
      </c>
      <c r="B139" s="2" t="s">
        <v>308</v>
      </c>
      <c r="C139" s="101" t="s">
        <v>497</v>
      </c>
      <c r="D139" s="2" t="s">
        <v>240</v>
      </c>
      <c r="E139" s="2" t="s">
        <v>445</v>
      </c>
      <c r="F139" s="132">
        <v>54990</v>
      </c>
      <c r="G139" s="132">
        <v>54990</v>
      </c>
      <c r="H139" s="73">
        <f t="shared" si="13"/>
        <v>0</v>
      </c>
    </row>
    <row r="140" spans="1:8" ht="14.25" customHeight="1">
      <c r="A140" s="104" t="s">
        <v>243</v>
      </c>
      <c r="B140" s="2"/>
      <c r="C140" s="102"/>
      <c r="D140" s="2"/>
      <c r="E140" s="2"/>
      <c r="F140" s="134">
        <f>SUM(F141:F144)</f>
        <v>1806800</v>
      </c>
      <c r="G140" s="134">
        <f>SUM(G141:G144)</f>
        <v>1806800</v>
      </c>
      <c r="H140" s="80">
        <f t="shared" si="13"/>
        <v>0</v>
      </c>
    </row>
    <row r="141" spans="1:8" ht="14.25" customHeight="1">
      <c r="A141" s="39" t="s">
        <v>57</v>
      </c>
      <c r="B141" s="2" t="s">
        <v>308</v>
      </c>
      <c r="C141" s="101" t="s">
        <v>498</v>
      </c>
      <c r="D141" s="2" t="s">
        <v>112</v>
      </c>
      <c r="E141" s="2" t="s">
        <v>454</v>
      </c>
      <c r="F141" s="132">
        <v>67968</v>
      </c>
      <c r="G141" s="109">
        <v>67968</v>
      </c>
      <c r="H141" s="73">
        <f t="shared" si="13"/>
        <v>0</v>
      </c>
    </row>
    <row r="142" spans="1:8" ht="14.25" customHeight="1">
      <c r="A142" s="39" t="s">
        <v>58</v>
      </c>
      <c r="B142" s="2" t="s">
        <v>308</v>
      </c>
      <c r="C142" s="101" t="s">
        <v>289</v>
      </c>
      <c r="D142" s="2" t="s">
        <v>112</v>
      </c>
      <c r="E142" s="2" t="s">
        <v>454</v>
      </c>
      <c r="F142" s="132">
        <v>500000</v>
      </c>
      <c r="G142" s="109">
        <v>500000</v>
      </c>
      <c r="H142" s="73">
        <f t="shared" si="13"/>
        <v>0</v>
      </c>
    </row>
    <row r="143" spans="1:8" ht="14.25" customHeight="1">
      <c r="A143" s="39" t="s">
        <v>59</v>
      </c>
      <c r="B143" s="2" t="s">
        <v>308</v>
      </c>
      <c r="C143" s="101" t="s">
        <v>506</v>
      </c>
      <c r="D143" s="2" t="s">
        <v>112</v>
      </c>
      <c r="E143" s="2" t="s">
        <v>454</v>
      </c>
      <c r="F143" s="132">
        <v>99941</v>
      </c>
      <c r="G143" s="109">
        <v>99941</v>
      </c>
      <c r="H143" s="73">
        <f t="shared" si="13"/>
        <v>0</v>
      </c>
    </row>
    <row r="144" spans="1:8" ht="14.25" customHeight="1">
      <c r="A144" s="39" t="s">
        <v>61</v>
      </c>
      <c r="B144" s="2" t="s">
        <v>308</v>
      </c>
      <c r="C144" s="101" t="s">
        <v>430</v>
      </c>
      <c r="D144" s="2" t="s">
        <v>112</v>
      </c>
      <c r="E144" s="2" t="s">
        <v>454</v>
      </c>
      <c r="F144" s="132">
        <v>1138891</v>
      </c>
      <c r="G144" s="109">
        <v>1138891</v>
      </c>
      <c r="H144" s="73">
        <f t="shared" si="13"/>
        <v>0</v>
      </c>
    </row>
    <row r="145" spans="1:8" ht="14.25" customHeight="1">
      <c r="A145" s="104" t="s">
        <v>241</v>
      </c>
      <c r="B145" s="2"/>
      <c r="C145" s="102"/>
      <c r="D145" s="2"/>
      <c r="E145" s="2"/>
      <c r="F145" s="134">
        <f>SUM(F146:F147)</f>
        <v>320000</v>
      </c>
      <c r="G145" s="134">
        <f>SUM(G146:G147)</f>
        <v>320000</v>
      </c>
      <c r="H145" s="80">
        <f t="shared" si="13"/>
        <v>0</v>
      </c>
    </row>
    <row r="146" spans="1:8" ht="14.25" customHeight="1">
      <c r="A146" s="39" t="s">
        <v>58</v>
      </c>
      <c r="B146" s="2" t="s">
        <v>308</v>
      </c>
      <c r="C146" s="101" t="s">
        <v>490</v>
      </c>
      <c r="D146" s="2" t="s">
        <v>112</v>
      </c>
      <c r="E146" s="2" t="s">
        <v>455</v>
      </c>
      <c r="F146" s="132">
        <v>128030</v>
      </c>
      <c r="G146" s="132">
        <v>128030</v>
      </c>
      <c r="H146" s="73">
        <f t="shared" si="13"/>
        <v>0</v>
      </c>
    </row>
    <row r="147" spans="1:8" ht="14.25" customHeight="1">
      <c r="A147" s="39" t="s">
        <v>58</v>
      </c>
      <c r="B147" s="2" t="s">
        <v>308</v>
      </c>
      <c r="C147" s="101" t="s">
        <v>490</v>
      </c>
      <c r="D147" s="2" t="s">
        <v>112</v>
      </c>
      <c r="E147" s="2" t="s">
        <v>455</v>
      </c>
      <c r="F147" s="132">
        <v>191970</v>
      </c>
      <c r="G147" s="132">
        <v>191970</v>
      </c>
      <c r="H147" s="73">
        <f>F147-G147</f>
        <v>0</v>
      </c>
    </row>
    <row r="148" spans="1:8" ht="13.5" customHeight="1">
      <c r="A148" s="105" t="s">
        <v>187</v>
      </c>
      <c r="B148" s="40"/>
      <c r="C148" s="114" t="s">
        <v>157</v>
      </c>
      <c r="D148" s="2"/>
      <c r="E148" s="2"/>
      <c r="F148" s="134">
        <f>F149+F155</f>
        <v>71000</v>
      </c>
      <c r="G148" s="134">
        <f>G149+G155</f>
        <v>40771.46</v>
      </c>
      <c r="H148" s="80">
        <f aca="true" t="shared" si="14" ref="H148:H163">F148-G148</f>
        <v>30228.54</v>
      </c>
    </row>
    <row r="149" spans="1:8" ht="13.5" customHeight="1">
      <c r="A149" s="129" t="s">
        <v>522</v>
      </c>
      <c r="B149" s="128"/>
      <c r="C149" s="114"/>
      <c r="D149" s="2"/>
      <c r="E149" s="2"/>
      <c r="F149" s="134">
        <f>SUM(F150:F154)</f>
        <v>46000</v>
      </c>
      <c r="G149" s="134">
        <f>SUM(G150:G154)</f>
        <v>23671.46</v>
      </c>
      <c r="H149" s="80">
        <f>F149-G149</f>
        <v>22328.54</v>
      </c>
    </row>
    <row r="150" spans="1:8" ht="13.5" customHeight="1">
      <c r="A150" s="39" t="s">
        <v>158</v>
      </c>
      <c r="B150" s="2" t="s">
        <v>308</v>
      </c>
      <c r="C150" s="2" t="s">
        <v>316</v>
      </c>
      <c r="D150" s="2" t="s">
        <v>96</v>
      </c>
      <c r="E150" s="2" t="s">
        <v>445</v>
      </c>
      <c r="F150" s="132">
        <v>1000</v>
      </c>
      <c r="G150" s="109">
        <v>740</v>
      </c>
      <c r="H150" s="73">
        <f t="shared" si="14"/>
        <v>260</v>
      </c>
    </row>
    <row r="151" spans="1:8" ht="13.5" customHeight="1">
      <c r="A151" s="39" t="s">
        <v>57</v>
      </c>
      <c r="B151" s="2" t="s">
        <v>308</v>
      </c>
      <c r="C151" s="2" t="s">
        <v>317</v>
      </c>
      <c r="D151" s="2" t="s">
        <v>96</v>
      </c>
      <c r="E151" s="2" t="s">
        <v>445</v>
      </c>
      <c r="F151" s="132">
        <v>5000</v>
      </c>
      <c r="G151" s="132">
        <v>799.98</v>
      </c>
      <c r="H151" s="73">
        <f t="shared" si="14"/>
        <v>4200.02</v>
      </c>
    </row>
    <row r="152" spans="1:8" ht="13.5" customHeight="1">
      <c r="A152" s="39" t="s">
        <v>59</v>
      </c>
      <c r="B152" s="2" t="s">
        <v>308</v>
      </c>
      <c r="C152" s="2" t="s">
        <v>318</v>
      </c>
      <c r="D152" s="2" t="s">
        <v>96</v>
      </c>
      <c r="E152" s="2" t="s">
        <v>445</v>
      </c>
      <c r="F152" s="132">
        <v>22500</v>
      </c>
      <c r="G152" s="109">
        <v>7500</v>
      </c>
      <c r="H152" s="73">
        <f t="shared" si="14"/>
        <v>15000</v>
      </c>
    </row>
    <row r="153" spans="1:8" ht="13.5" customHeight="1">
      <c r="A153" s="39" t="s">
        <v>60</v>
      </c>
      <c r="B153" s="2" t="s">
        <v>308</v>
      </c>
      <c r="C153" s="2" t="s">
        <v>319</v>
      </c>
      <c r="D153" s="2" t="s">
        <v>96</v>
      </c>
      <c r="E153" s="2" t="s">
        <v>445</v>
      </c>
      <c r="F153" s="132">
        <v>8242</v>
      </c>
      <c r="G153" s="109">
        <v>7229.48</v>
      </c>
      <c r="H153" s="73">
        <f t="shared" si="14"/>
        <v>1012.5200000000004</v>
      </c>
    </row>
    <row r="154" spans="1:8" ht="15.75" customHeight="1">
      <c r="A154" s="81" t="s">
        <v>64</v>
      </c>
      <c r="B154" s="2" t="s">
        <v>308</v>
      </c>
      <c r="C154" s="102" t="s">
        <v>320</v>
      </c>
      <c r="D154" s="2" t="s">
        <v>96</v>
      </c>
      <c r="E154" s="2" t="s">
        <v>445</v>
      </c>
      <c r="F154" s="132">
        <v>9258</v>
      </c>
      <c r="G154" s="109">
        <v>7402</v>
      </c>
      <c r="H154" s="73">
        <f t="shared" si="14"/>
        <v>1856</v>
      </c>
    </row>
    <row r="155" spans="1:8" ht="15.75" customHeight="1">
      <c r="A155" s="130" t="s">
        <v>521</v>
      </c>
      <c r="B155" s="2"/>
      <c r="C155" s="127" t="s">
        <v>157</v>
      </c>
      <c r="D155" s="2"/>
      <c r="E155" s="2"/>
      <c r="F155" s="134">
        <f>SUM(F156:F159)</f>
        <v>25000</v>
      </c>
      <c r="G155" s="134">
        <f>SUM(G156:G159)</f>
        <v>17100</v>
      </c>
      <c r="H155" s="80">
        <f t="shared" si="14"/>
        <v>7900</v>
      </c>
    </row>
    <row r="156" spans="1:8" ht="15.75" customHeight="1">
      <c r="A156" s="39" t="s">
        <v>57</v>
      </c>
      <c r="B156" s="2" t="s">
        <v>308</v>
      </c>
      <c r="C156" s="2" t="s">
        <v>431</v>
      </c>
      <c r="D156" s="2" t="s">
        <v>96</v>
      </c>
      <c r="E156" s="2" t="s">
        <v>445</v>
      </c>
      <c r="F156" s="132">
        <v>8000</v>
      </c>
      <c r="G156" s="132">
        <v>8000</v>
      </c>
      <c r="H156" s="73">
        <f t="shared" si="14"/>
        <v>0</v>
      </c>
    </row>
    <row r="157" spans="1:8" ht="15.75" customHeight="1">
      <c r="A157" s="39" t="s">
        <v>59</v>
      </c>
      <c r="B157" s="2" t="s">
        <v>308</v>
      </c>
      <c r="C157" s="2" t="s">
        <v>322</v>
      </c>
      <c r="D157" s="2" t="s">
        <v>96</v>
      </c>
      <c r="E157" s="2" t="s">
        <v>445</v>
      </c>
      <c r="F157" s="132">
        <v>4500</v>
      </c>
      <c r="G157" s="132">
        <v>1280</v>
      </c>
      <c r="H157" s="73">
        <f t="shared" si="14"/>
        <v>3220</v>
      </c>
    </row>
    <row r="158" spans="1:8" ht="15.75" customHeight="1">
      <c r="A158" s="39" t="s">
        <v>60</v>
      </c>
      <c r="B158" s="2" t="s">
        <v>308</v>
      </c>
      <c r="C158" s="2" t="s">
        <v>323</v>
      </c>
      <c r="D158" s="2" t="s">
        <v>96</v>
      </c>
      <c r="E158" s="2" t="s">
        <v>445</v>
      </c>
      <c r="F158" s="132">
        <v>4500</v>
      </c>
      <c r="G158" s="109">
        <v>320</v>
      </c>
      <c r="H158" s="73">
        <f t="shared" si="14"/>
        <v>4180</v>
      </c>
    </row>
    <row r="159" spans="1:8" ht="15.75" customHeight="1">
      <c r="A159" s="81" t="s">
        <v>64</v>
      </c>
      <c r="B159" s="2" t="s">
        <v>308</v>
      </c>
      <c r="C159" s="102" t="s">
        <v>324</v>
      </c>
      <c r="D159" s="2" t="s">
        <v>96</v>
      </c>
      <c r="E159" s="2" t="s">
        <v>445</v>
      </c>
      <c r="F159" s="132">
        <v>8000</v>
      </c>
      <c r="G159" s="109">
        <v>7500</v>
      </c>
      <c r="H159" s="73">
        <f t="shared" si="14"/>
        <v>500</v>
      </c>
    </row>
    <row r="160" spans="1:8" ht="15.75" customHeight="1">
      <c r="A160" s="78" t="s">
        <v>291</v>
      </c>
      <c r="B160" s="40"/>
      <c r="C160" s="2"/>
      <c r="D160" s="2"/>
      <c r="E160" s="2"/>
      <c r="F160" s="134">
        <f>SUM(F161:F163)</f>
        <v>625000</v>
      </c>
      <c r="G160" s="134">
        <f>SUM(G161:G163)</f>
        <v>589329.62</v>
      </c>
      <c r="H160" s="80">
        <f t="shared" si="14"/>
        <v>35670.380000000005</v>
      </c>
    </row>
    <row r="161" spans="1:8" ht="15.75" customHeight="1">
      <c r="A161" s="39" t="s">
        <v>58</v>
      </c>
      <c r="B161" s="2" t="s">
        <v>308</v>
      </c>
      <c r="C161" s="2" t="s">
        <v>325</v>
      </c>
      <c r="D161" s="2" t="s">
        <v>96</v>
      </c>
      <c r="E161" s="2" t="s">
        <v>445</v>
      </c>
      <c r="F161" s="132">
        <v>156250</v>
      </c>
      <c r="G161" s="132">
        <v>147332.4</v>
      </c>
      <c r="H161" s="73">
        <f t="shared" si="14"/>
        <v>8917.600000000006</v>
      </c>
    </row>
    <row r="162" spans="1:8" ht="15.75" customHeight="1">
      <c r="A162" s="39" t="s">
        <v>58</v>
      </c>
      <c r="B162" s="2" t="s">
        <v>121</v>
      </c>
      <c r="C162" s="101" t="s">
        <v>459</v>
      </c>
      <c r="D162" s="2" t="s">
        <v>119</v>
      </c>
      <c r="E162" s="2" t="s">
        <v>445</v>
      </c>
      <c r="F162" s="132">
        <v>312500</v>
      </c>
      <c r="G162" s="132">
        <v>294664.81</v>
      </c>
      <c r="H162" s="73">
        <f t="shared" si="14"/>
        <v>17835.190000000002</v>
      </c>
    </row>
    <row r="163" spans="1:8" ht="15.75" customHeight="1">
      <c r="A163" s="39" t="s">
        <v>58</v>
      </c>
      <c r="B163" s="2" t="s">
        <v>121</v>
      </c>
      <c r="C163" s="2" t="s">
        <v>458</v>
      </c>
      <c r="D163" s="2" t="s">
        <v>112</v>
      </c>
      <c r="E163" s="2" t="s">
        <v>457</v>
      </c>
      <c r="F163" s="132">
        <v>156250</v>
      </c>
      <c r="G163" s="132">
        <v>147332.41</v>
      </c>
      <c r="H163" s="73">
        <f t="shared" si="14"/>
        <v>8917.589999999997</v>
      </c>
    </row>
    <row r="164" spans="1:8" ht="14.25" customHeight="1">
      <c r="A164" s="105" t="s">
        <v>314</v>
      </c>
      <c r="B164" s="40"/>
      <c r="C164" s="2"/>
      <c r="D164" s="2"/>
      <c r="E164" s="2"/>
      <c r="F164" s="134">
        <f>SUM(F165:F166)</f>
        <v>7893714.76</v>
      </c>
      <c r="G164" s="134">
        <f>SUM(G165:G166)</f>
        <v>7834669.52</v>
      </c>
      <c r="H164" s="80">
        <f aca="true" t="shared" si="15" ref="H164:H170">F164-G164</f>
        <v>59045.24000000022</v>
      </c>
    </row>
    <row r="165" spans="1:8" ht="15.75" customHeight="1">
      <c r="A165" s="39" t="s">
        <v>58</v>
      </c>
      <c r="B165" s="2" t="s">
        <v>308</v>
      </c>
      <c r="C165" s="2" t="s">
        <v>315</v>
      </c>
      <c r="D165" s="2" t="s">
        <v>112</v>
      </c>
      <c r="E165" s="2" t="s">
        <v>445</v>
      </c>
      <c r="F165" s="132">
        <v>3976380</v>
      </c>
      <c r="G165" s="109">
        <v>3917334.76</v>
      </c>
      <c r="H165" s="73">
        <f t="shared" si="15"/>
        <v>59045.24000000022</v>
      </c>
    </row>
    <row r="166" spans="1:8" ht="15.75" customHeight="1">
      <c r="A166" s="39" t="s">
        <v>58</v>
      </c>
      <c r="B166" s="2" t="s">
        <v>308</v>
      </c>
      <c r="C166" s="2" t="s">
        <v>313</v>
      </c>
      <c r="D166" s="2" t="s">
        <v>96</v>
      </c>
      <c r="E166" s="2" t="s">
        <v>445</v>
      </c>
      <c r="F166" s="132">
        <v>3917334.76</v>
      </c>
      <c r="G166" s="109">
        <v>3917334.76</v>
      </c>
      <c r="H166" s="73">
        <f t="shared" si="15"/>
        <v>0</v>
      </c>
    </row>
    <row r="167" spans="1:8" ht="12.75" customHeight="1">
      <c r="A167" s="78" t="s">
        <v>155</v>
      </c>
      <c r="B167" s="40"/>
      <c r="C167" s="2"/>
      <c r="D167" s="2"/>
      <c r="E167" s="2"/>
      <c r="F167" s="134">
        <f>SUM(F168:F170)</f>
        <v>164908.92</v>
      </c>
      <c r="G167" s="134">
        <f>SUM(G168:G170)</f>
        <v>95908.92</v>
      </c>
      <c r="H167" s="80">
        <f t="shared" si="15"/>
        <v>69000.00000000001</v>
      </c>
    </row>
    <row r="168" spans="1:8" ht="14.25" customHeight="1">
      <c r="A168" s="39" t="s">
        <v>58</v>
      </c>
      <c r="B168" s="2" t="s">
        <v>308</v>
      </c>
      <c r="C168" s="2" t="s">
        <v>325</v>
      </c>
      <c r="D168" s="2" t="s">
        <v>96</v>
      </c>
      <c r="E168" s="2" t="s">
        <v>445</v>
      </c>
      <c r="F168" s="132">
        <v>0</v>
      </c>
      <c r="G168" s="132">
        <v>0</v>
      </c>
      <c r="H168" s="73">
        <f t="shared" si="15"/>
        <v>0</v>
      </c>
    </row>
    <row r="169" spans="1:8" ht="15.75" customHeight="1">
      <c r="A169" s="39" t="s">
        <v>59</v>
      </c>
      <c r="B169" s="2" t="s">
        <v>308</v>
      </c>
      <c r="C169" s="2" t="s">
        <v>326</v>
      </c>
      <c r="D169" s="2" t="s">
        <v>96</v>
      </c>
      <c r="E169" s="2" t="s">
        <v>445</v>
      </c>
      <c r="F169" s="132">
        <v>164908.92</v>
      </c>
      <c r="G169" s="109">
        <v>95908.92</v>
      </c>
      <c r="H169" s="73">
        <f>F169-G169</f>
        <v>69000.00000000001</v>
      </c>
    </row>
    <row r="170" spans="1:8" ht="15.75" customHeight="1">
      <c r="A170" s="39" t="s">
        <v>59</v>
      </c>
      <c r="B170" s="2" t="s">
        <v>308</v>
      </c>
      <c r="C170" s="2" t="s">
        <v>327</v>
      </c>
      <c r="D170" s="2" t="s">
        <v>96</v>
      </c>
      <c r="E170" s="2" t="s">
        <v>445</v>
      </c>
      <c r="F170" s="132">
        <v>0</v>
      </c>
      <c r="G170" s="109">
        <v>0</v>
      </c>
      <c r="H170" s="73">
        <f t="shared" si="15"/>
        <v>0</v>
      </c>
    </row>
    <row r="171" spans="1:8" ht="13.5" customHeight="1">
      <c r="A171" s="105" t="s">
        <v>188</v>
      </c>
      <c r="B171" s="40"/>
      <c r="C171" s="2"/>
      <c r="D171" s="2"/>
      <c r="E171" s="2"/>
      <c r="F171" s="134">
        <f>SUM(F172:F175)</f>
        <v>86650</v>
      </c>
      <c r="G171" s="134">
        <f>SUM(G172:G175)</f>
        <v>77914</v>
      </c>
      <c r="H171" s="80">
        <f aca="true" t="shared" si="16" ref="H171:H184">F171-G171</f>
        <v>8736</v>
      </c>
    </row>
    <row r="172" spans="1:8" ht="13.5" customHeight="1">
      <c r="A172" s="39" t="s">
        <v>57</v>
      </c>
      <c r="B172" s="2" t="s">
        <v>308</v>
      </c>
      <c r="C172" s="2" t="s">
        <v>328</v>
      </c>
      <c r="D172" s="2" t="s">
        <v>96</v>
      </c>
      <c r="E172" s="2" t="s">
        <v>445</v>
      </c>
      <c r="F172" s="132">
        <v>0</v>
      </c>
      <c r="G172" s="109">
        <v>0</v>
      </c>
      <c r="H172" s="73">
        <f t="shared" si="16"/>
        <v>0</v>
      </c>
    </row>
    <row r="173" spans="1:8" ht="13.5" customHeight="1">
      <c r="A173" s="39" t="s">
        <v>59</v>
      </c>
      <c r="B173" s="2" t="s">
        <v>308</v>
      </c>
      <c r="C173" s="2" t="s">
        <v>343</v>
      </c>
      <c r="D173" s="2" t="s">
        <v>96</v>
      </c>
      <c r="E173" s="2" t="s">
        <v>445</v>
      </c>
      <c r="F173" s="132">
        <v>16836</v>
      </c>
      <c r="G173" s="109">
        <v>13950</v>
      </c>
      <c r="H173" s="73">
        <f t="shared" si="16"/>
        <v>2886</v>
      </c>
    </row>
    <row r="174" spans="1:8" ht="13.5" customHeight="1">
      <c r="A174" s="39" t="s">
        <v>60</v>
      </c>
      <c r="B174" s="2" t="s">
        <v>308</v>
      </c>
      <c r="C174" s="2" t="s">
        <v>344</v>
      </c>
      <c r="D174" s="2" t="s">
        <v>96</v>
      </c>
      <c r="E174" s="2" t="s">
        <v>445</v>
      </c>
      <c r="F174" s="132">
        <v>42650</v>
      </c>
      <c r="G174" s="109">
        <v>40800</v>
      </c>
      <c r="H174" s="73">
        <f t="shared" si="16"/>
        <v>1850</v>
      </c>
    </row>
    <row r="175" spans="1:8" ht="13.5" customHeight="1">
      <c r="A175" s="81" t="s">
        <v>64</v>
      </c>
      <c r="B175" s="2" t="s">
        <v>308</v>
      </c>
      <c r="C175" s="102" t="s">
        <v>345</v>
      </c>
      <c r="D175" s="2" t="s">
        <v>96</v>
      </c>
      <c r="E175" s="2" t="s">
        <v>445</v>
      </c>
      <c r="F175" s="132">
        <v>27164</v>
      </c>
      <c r="G175" s="109">
        <v>23164</v>
      </c>
      <c r="H175" s="73">
        <f t="shared" si="16"/>
        <v>4000</v>
      </c>
    </row>
    <row r="176" spans="1:8" ht="13.5" customHeight="1">
      <c r="A176" s="105" t="s">
        <v>188</v>
      </c>
      <c r="B176" s="40"/>
      <c r="C176" s="2"/>
      <c r="D176" s="2"/>
      <c r="E176" s="2"/>
      <c r="F176" s="134">
        <f>SUM(F177:F179)</f>
        <v>174150</v>
      </c>
      <c r="G176" s="134">
        <f>SUM(G177:G179)</f>
        <v>174150</v>
      </c>
      <c r="H176" s="80">
        <f t="shared" si="16"/>
        <v>0</v>
      </c>
    </row>
    <row r="177" spans="1:8" ht="13.5" customHeight="1">
      <c r="A177" s="39" t="s">
        <v>57</v>
      </c>
      <c r="B177" s="2" t="s">
        <v>308</v>
      </c>
      <c r="C177" s="2" t="s">
        <v>343</v>
      </c>
      <c r="D177" s="2" t="s">
        <v>293</v>
      </c>
      <c r="E177" s="2" t="s">
        <v>445</v>
      </c>
      <c r="F177" s="132">
        <v>50974</v>
      </c>
      <c r="G177" s="109">
        <v>50974</v>
      </c>
      <c r="H177" s="73">
        <f t="shared" si="16"/>
        <v>0</v>
      </c>
    </row>
    <row r="178" spans="1:8" ht="13.5" customHeight="1">
      <c r="A178" s="39" t="s">
        <v>59</v>
      </c>
      <c r="B178" s="2" t="s">
        <v>308</v>
      </c>
      <c r="C178" s="2" t="s">
        <v>344</v>
      </c>
      <c r="D178" s="2" t="s">
        <v>293</v>
      </c>
      <c r="E178" s="2" t="s">
        <v>445</v>
      </c>
      <c r="F178" s="132">
        <v>55800</v>
      </c>
      <c r="G178" s="109">
        <v>55800</v>
      </c>
      <c r="H178" s="73">
        <f>F178-G178</f>
        <v>0</v>
      </c>
    </row>
    <row r="179" spans="1:8" ht="13.5" customHeight="1">
      <c r="A179" s="81" t="s">
        <v>64</v>
      </c>
      <c r="B179" s="2" t="s">
        <v>308</v>
      </c>
      <c r="C179" s="102" t="s">
        <v>345</v>
      </c>
      <c r="D179" s="2" t="s">
        <v>293</v>
      </c>
      <c r="E179" s="2" t="s">
        <v>445</v>
      </c>
      <c r="F179" s="132">
        <v>67376</v>
      </c>
      <c r="G179" s="109">
        <v>67376</v>
      </c>
      <c r="H179" s="73">
        <f t="shared" si="16"/>
        <v>0</v>
      </c>
    </row>
    <row r="180" spans="1:8" ht="13.5" customHeight="1">
      <c r="A180" s="104" t="s">
        <v>243</v>
      </c>
      <c r="B180" s="40"/>
      <c r="C180" s="2"/>
      <c r="D180" s="2"/>
      <c r="E180" s="2"/>
      <c r="F180" s="134">
        <f>SUM(F181:F182)</f>
        <v>1350000</v>
      </c>
      <c r="G180" s="134">
        <f>SUM(G181:G182)</f>
        <v>744027</v>
      </c>
      <c r="H180" s="80">
        <f t="shared" si="16"/>
        <v>605973</v>
      </c>
    </row>
    <row r="181" spans="1:8" ht="13.5" customHeight="1">
      <c r="A181" s="39" t="s">
        <v>61</v>
      </c>
      <c r="B181" s="2" t="s">
        <v>308</v>
      </c>
      <c r="C181" s="2" t="s">
        <v>247</v>
      </c>
      <c r="D181" s="2" t="s">
        <v>112</v>
      </c>
      <c r="E181" s="2" t="s">
        <v>454</v>
      </c>
      <c r="F181" s="132">
        <v>1350000</v>
      </c>
      <c r="G181" s="132">
        <v>744027</v>
      </c>
      <c r="H181" s="73">
        <f t="shared" si="16"/>
        <v>605973</v>
      </c>
    </row>
    <row r="182" spans="1:8" ht="13.5" customHeight="1">
      <c r="A182" s="81" t="s">
        <v>64</v>
      </c>
      <c r="B182" s="2" t="s">
        <v>308</v>
      </c>
      <c r="C182" s="2" t="s">
        <v>515</v>
      </c>
      <c r="D182" s="2" t="s">
        <v>112</v>
      </c>
      <c r="E182" s="2" t="s">
        <v>519</v>
      </c>
      <c r="F182" s="132">
        <v>0</v>
      </c>
      <c r="G182" s="132">
        <v>0</v>
      </c>
      <c r="H182" s="73">
        <f t="shared" si="16"/>
        <v>0</v>
      </c>
    </row>
    <row r="183" spans="1:8" ht="12.75" customHeight="1">
      <c r="A183" s="105" t="s">
        <v>203</v>
      </c>
      <c r="B183" s="40"/>
      <c r="C183" s="2"/>
      <c r="D183" s="2"/>
      <c r="E183" s="2"/>
      <c r="F183" s="134">
        <f>SUM(F184:F184)</f>
        <v>300000</v>
      </c>
      <c r="G183" s="134">
        <f>SUM(G184:G184)</f>
        <v>249557</v>
      </c>
      <c r="H183" s="80">
        <f t="shared" si="16"/>
        <v>50443</v>
      </c>
    </row>
    <row r="184" spans="1:8" ht="13.5" customHeight="1">
      <c r="A184" s="39" t="s">
        <v>100</v>
      </c>
      <c r="B184" s="2" t="s">
        <v>308</v>
      </c>
      <c r="C184" s="2" t="s">
        <v>204</v>
      </c>
      <c r="D184" s="2" t="s">
        <v>96</v>
      </c>
      <c r="E184" s="2" t="s">
        <v>445</v>
      </c>
      <c r="F184" s="132">
        <v>300000</v>
      </c>
      <c r="G184" s="109">
        <v>249557</v>
      </c>
      <c r="H184" s="73">
        <f t="shared" si="16"/>
        <v>50443</v>
      </c>
    </row>
    <row r="185" spans="1:8" ht="13.5" customHeight="1">
      <c r="A185" s="78" t="s">
        <v>529</v>
      </c>
      <c r="B185" s="2"/>
      <c r="C185" s="2"/>
      <c r="D185" s="2"/>
      <c r="E185" s="2"/>
      <c r="F185" s="134">
        <f>F186</f>
        <v>40000</v>
      </c>
      <c r="G185" s="134">
        <f>G186</f>
        <v>0</v>
      </c>
      <c r="H185" s="80">
        <f aca="true" t="shared" si="17" ref="H185:H216">F185-G185</f>
        <v>40000</v>
      </c>
    </row>
    <row r="186" spans="1:8" ht="13.5" customHeight="1">
      <c r="A186" s="39" t="s">
        <v>530</v>
      </c>
      <c r="B186" s="2" t="s">
        <v>308</v>
      </c>
      <c r="C186" s="2" t="s">
        <v>531</v>
      </c>
      <c r="D186" s="2" t="s">
        <v>96</v>
      </c>
      <c r="E186" s="2"/>
      <c r="F186" s="132">
        <v>40000</v>
      </c>
      <c r="G186" s="132">
        <v>0</v>
      </c>
      <c r="H186" s="73">
        <f t="shared" si="17"/>
        <v>40000</v>
      </c>
    </row>
    <row r="187" spans="1:8" ht="13.5" customHeight="1">
      <c r="A187" s="105" t="s">
        <v>189</v>
      </c>
      <c r="B187" s="40"/>
      <c r="C187" s="2"/>
      <c r="D187" s="2"/>
      <c r="E187" s="2"/>
      <c r="F187" s="134">
        <f>F188+F195+F200</f>
        <v>401546</v>
      </c>
      <c r="G187" s="134">
        <f>G188+G195+G200</f>
        <v>347354.13</v>
      </c>
      <c r="H187" s="80">
        <f t="shared" si="17"/>
        <v>54191.869999999995</v>
      </c>
    </row>
    <row r="188" spans="1:8" ht="13.5" customHeight="1">
      <c r="A188" s="105" t="s">
        <v>523</v>
      </c>
      <c r="B188" s="128"/>
      <c r="C188" s="2"/>
      <c r="D188" s="2"/>
      <c r="E188" s="2"/>
      <c r="F188" s="134">
        <f>SUM(F189:F194)</f>
        <v>127890</v>
      </c>
      <c r="G188" s="134">
        <f>SUM(G189:G194)</f>
        <v>90314.1</v>
      </c>
      <c r="H188" s="80">
        <f t="shared" si="17"/>
        <v>37575.899999999994</v>
      </c>
    </row>
    <row r="189" spans="1:8" ht="13.5" customHeight="1">
      <c r="A189" s="39" t="s">
        <v>158</v>
      </c>
      <c r="B189" s="2" t="s">
        <v>308</v>
      </c>
      <c r="C189" s="2" t="s">
        <v>346</v>
      </c>
      <c r="D189" s="2" t="s">
        <v>96</v>
      </c>
      <c r="E189" s="2" t="s">
        <v>445</v>
      </c>
      <c r="F189" s="132">
        <v>1380</v>
      </c>
      <c r="G189" s="109">
        <v>1380</v>
      </c>
      <c r="H189" s="73">
        <f t="shared" si="17"/>
        <v>0</v>
      </c>
    </row>
    <row r="190" spans="1:8" ht="13.5" customHeight="1">
      <c r="A190" s="39" t="s">
        <v>57</v>
      </c>
      <c r="B190" s="2" t="s">
        <v>308</v>
      </c>
      <c r="C190" s="2" t="s">
        <v>347</v>
      </c>
      <c r="D190" s="2" t="s">
        <v>96</v>
      </c>
      <c r="E190" s="2" t="s">
        <v>445</v>
      </c>
      <c r="F190" s="132">
        <v>35510</v>
      </c>
      <c r="G190" s="132">
        <v>24000</v>
      </c>
      <c r="H190" s="73">
        <f t="shared" si="17"/>
        <v>11510</v>
      </c>
    </row>
    <row r="191" spans="1:8" ht="13.5" customHeight="1">
      <c r="A191" s="39" t="s">
        <v>58</v>
      </c>
      <c r="B191" s="2" t="s">
        <v>308</v>
      </c>
      <c r="C191" s="2" t="s">
        <v>349</v>
      </c>
      <c r="D191" s="2" t="s">
        <v>96</v>
      </c>
      <c r="E191" s="2" t="s">
        <v>445</v>
      </c>
      <c r="F191" s="132">
        <v>300</v>
      </c>
      <c r="G191" s="109">
        <v>300</v>
      </c>
      <c r="H191" s="73">
        <f t="shared" si="17"/>
        <v>0</v>
      </c>
    </row>
    <row r="192" spans="1:8" ht="13.5" customHeight="1">
      <c r="A192" s="39" t="s">
        <v>59</v>
      </c>
      <c r="B192" s="2" t="s">
        <v>308</v>
      </c>
      <c r="C192" s="2" t="s">
        <v>348</v>
      </c>
      <c r="D192" s="2" t="s">
        <v>96</v>
      </c>
      <c r="E192" s="2" t="s">
        <v>445</v>
      </c>
      <c r="F192" s="132">
        <v>23500</v>
      </c>
      <c r="G192" s="109">
        <v>8838.68</v>
      </c>
      <c r="H192" s="73">
        <f t="shared" si="17"/>
        <v>14661.32</v>
      </c>
    </row>
    <row r="193" spans="1:8" ht="13.5" customHeight="1">
      <c r="A193" s="81" t="s">
        <v>64</v>
      </c>
      <c r="B193" s="2" t="s">
        <v>308</v>
      </c>
      <c r="C193" s="2" t="s">
        <v>350</v>
      </c>
      <c r="D193" s="2" t="s">
        <v>96</v>
      </c>
      <c r="E193" s="2" t="s">
        <v>445</v>
      </c>
      <c r="F193" s="132">
        <v>10000</v>
      </c>
      <c r="G193" s="109">
        <v>5538.12</v>
      </c>
      <c r="H193" s="73">
        <f t="shared" si="17"/>
        <v>4461.88</v>
      </c>
    </row>
    <row r="194" spans="1:8" ht="13.5" customHeight="1">
      <c r="A194" s="81" t="s">
        <v>64</v>
      </c>
      <c r="B194" s="2" t="s">
        <v>308</v>
      </c>
      <c r="C194" s="2" t="s">
        <v>351</v>
      </c>
      <c r="D194" s="2" t="s">
        <v>96</v>
      </c>
      <c r="E194" s="2" t="s">
        <v>445</v>
      </c>
      <c r="F194" s="132">
        <v>57200</v>
      </c>
      <c r="G194" s="109">
        <v>50257.3</v>
      </c>
      <c r="H194" s="73">
        <f t="shared" si="17"/>
        <v>6942.699999999997</v>
      </c>
    </row>
    <row r="195" spans="1:8" ht="13.5" customHeight="1">
      <c r="A195" s="104" t="s">
        <v>524</v>
      </c>
      <c r="B195" s="2"/>
      <c r="C195" s="2"/>
      <c r="D195" s="2"/>
      <c r="E195" s="2"/>
      <c r="F195" s="134">
        <f>SUM(F196:F199)</f>
        <v>139000</v>
      </c>
      <c r="G195" s="134">
        <f>SUM(G196:G199)</f>
        <v>122652.23</v>
      </c>
      <c r="H195" s="80">
        <f t="shared" si="17"/>
        <v>16347.770000000004</v>
      </c>
    </row>
    <row r="196" spans="1:8" ht="13.5" customHeight="1">
      <c r="A196" s="39" t="s">
        <v>57</v>
      </c>
      <c r="B196" s="2" t="s">
        <v>308</v>
      </c>
      <c r="C196" s="2" t="s">
        <v>352</v>
      </c>
      <c r="D196" s="2" t="s">
        <v>96</v>
      </c>
      <c r="E196" s="2" t="s">
        <v>445</v>
      </c>
      <c r="F196" s="132">
        <v>60000</v>
      </c>
      <c r="G196" s="132">
        <v>52317.5</v>
      </c>
      <c r="H196" s="73">
        <f t="shared" si="17"/>
        <v>7682.5</v>
      </c>
    </row>
    <row r="197" spans="1:8" ht="13.5" customHeight="1">
      <c r="A197" s="39" t="s">
        <v>59</v>
      </c>
      <c r="B197" s="2" t="s">
        <v>308</v>
      </c>
      <c r="C197" s="2" t="s">
        <v>353</v>
      </c>
      <c r="D197" s="2" t="s">
        <v>96</v>
      </c>
      <c r="E197" s="2" t="s">
        <v>445</v>
      </c>
      <c r="F197" s="132">
        <v>21000</v>
      </c>
      <c r="G197" s="109">
        <v>21000</v>
      </c>
      <c r="H197" s="73">
        <f t="shared" si="17"/>
        <v>0</v>
      </c>
    </row>
    <row r="198" spans="1:8" ht="13.5" customHeight="1">
      <c r="A198" s="39" t="s">
        <v>60</v>
      </c>
      <c r="B198" s="2" t="s">
        <v>308</v>
      </c>
      <c r="C198" s="2" t="s">
        <v>354</v>
      </c>
      <c r="D198" s="2" t="s">
        <v>96</v>
      </c>
      <c r="E198" s="2" t="s">
        <v>445</v>
      </c>
      <c r="F198" s="132">
        <v>43000</v>
      </c>
      <c r="G198" s="109">
        <v>41430.5</v>
      </c>
      <c r="H198" s="73">
        <f t="shared" si="17"/>
        <v>1569.5</v>
      </c>
    </row>
    <row r="199" spans="1:8" ht="13.5" customHeight="1">
      <c r="A199" s="81" t="s">
        <v>64</v>
      </c>
      <c r="B199" s="2" t="s">
        <v>308</v>
      </c>
      <c r="C199" s="102" t="s">
        <v>355</v>
      </c>
      <c r="D199" s="2" t="s">
        <v>96</v>
      </c>
      <c r="E199" s="2" t="s">
        <v>445</v>
      </c>
      <c r="F199" s="132">
        <v>15000</v>
      </c>
      <c r="G199" s="132">
        <v>7904.23</v>
      </c>
      <c r="H199" s="73">
        <f t="shared" si="17"/>
        <v>7095.77</v>
      </c>
    </row>
    <row r="200" spans="1:8" ht="13.5" customHeight="1">
      <c r="A200" s="104" t="s">
        <v>525</v>
      </c>
      <c r="B200" s="2"/>
      <c r="C200" s="102"/>
      <c r="D200" s="2"/>
      <c r="E200" s="2"/>
      <c r="F200" s="134">
        <f>SUM(F201:F203)</f>
        <v>134656</v>
      </c>
      <c r="G200" s="134">
        <f>SUM(G201:G203)</f>
        <v>134387.8</v>
      </c>
      <c r="H200" s="80">
        <f t="shared" si="17"/>
        <v>268.20000000001164</v>
      </c>
    </row>
    <row r="201" spans="1:8" ht="13.5" customHeight="1">
      <c r="A201" s="39" t="s">
        <v>59</v>
      </c>
      <c r="B201" s="2" t="s">
        <v>308</v>
      </c>
      <c r="C201" s="2" t="s">
        <v>512</v>
      </c>
      <c r="D201" s="2" t="s">
        <v>96</v>
      </c>
      <c r="E201" s="2" t="s">
        <v>445</v>
      </c>
      <c r="F201" s="132">
        <v>99898.8</v>
      </c>
      <c r="G201" s="109">
        <v>99898.8</v>
      </c>
      <c r="H201" s="73">
        <f>F201-G201</f>
        <v>0</v>
      </c>
    </row>
    <row r="202" spans="1:8" ht="13.5" customHeight="1">
      <c r="A202" s="39" t="s">
        <v>61</v>
      </c>
      <c r="B202" s="2" t="s">
        <v>308</v>
      </c>
      <c r="C202" s="101" t="s">
        <v>356</v>
      </c>
      <c r="D202" s="2" t="s">
        <v>96</v>
      </c>
      <c r="E202" s="2" t="s">
        <v>445</v>
      </c>
      <c r="F202" s="132">
        <v>20500</v>
      </c>
      <c r="G202" s="109">
        <v>20500</v>
      </c>
      <c r="H202" s="73">
        <f t="shared" si="17"/>
        <v>0</v>
      </c>
    </row>
    <row r="203" spans="1:8" ht="13.5" customHeight="1">
      <c r="A203" s="81" t="s">
        <v>64</v>
      </c>
      <c r="B203" s="2" t="s">
        <v>308</v>
      </c>
      <c r="C203" s="101" t="s">
        <v>357</v>
      </c>
      <c r="D203" s="2" t="s">
        <v>96</v>
      </c>
      <c r="E203" s="2" t="s">
        <v>445</v>
      </c>
      <c r="F203" s="132">
        <v>14257.2</v>
      </c>
      <c r="G203" s="109">
        <v>13989</v>
      </c>
      <c r="H203" s="73">
        <f t="shared" si="17"/>
        <v>268.2000000000007</v>
      </c>
    </row>
    <row r="204" spans="1:8" ht="18" customHeight="1" thickBot="1">
      <c r="A204" s="78" t="s">
        <v>212</v>
      </c>
      <c r="B204" s="114" t="s">
        <v>308</v>
      </c>
      <c r="C204" s="116" t="s">
        <v>213</v>
      </c>
      <c r="D204" s="114" t="s">
        <v>96</v>
      </c>
      <c r="E204" s="114" t="s">
        <v>445</v>
      </c>
      <c r="F204" s="134">
        <v>0</v>
      </c>
      <c r="G204" s="138">
        <v>0</v>
      </c>
      <c r="H204" s="80">
        <f t="shared" si="17"/>
        <v>0</v>
      </c>
    </row>
    <row r="205" spans="1:8" ht="13.5" customHeight="1" thickBot="1">
      <c r="A205" s="106" t="s">
        <v>67</v>
      </c>
      <c r="B205" s="92"/>
      <c r="C205" s="69"/>
      <c r="D205" s="69"/>
      <c r="E205" s="69"/>
      <c r="F205" s="93">
        <f>F206+F288+F319</f>
        <v>26287715.32</v>
      </c>
      <c r="G205" s="93">
        <f>G206+G288+G319</f>
        <v>20332483.03</v>
      </c>
      <c r="H205" s="94">
        <f t="shared" si="17"/>
        <v>5955232.289999999</v>
      </c>
    </row>
    <row r="206" spans="1:8" ht="13.5" customHeight="1" thickBot="1">
      <c r="A206" s="91" t="s">
        <v>110</v>
      </c>
      <c r="B206" s="92"/>
      <c r="C206" s="69"/>
      <c r="D206" s="69"/>
      <c r="E206" s="69"/>
      <c r="F206" s="144">
        <f>SUM(F207+F218+F236+F249+F255+F262+F265+F268+F271+F275)</f>
        <v>19216095.32</v>
      </c>
      <c r="G206" s="144">
        <f>SUM(G207+G218+G236+G249+G255+G262+G265+G268+G271+G275)</f>
        <v>15007935.22</v>
      </c>
      <c r="H206" s="94">
        <f t="shared" si="17"/>
        <v>4208160.1</v>
      </c>
    </row>
    <row r="207" spans="1:8" ht="26.25" customHeight="1">
      <c r="A207" s="78" t="s">
        <v>192</v>
      </c>
      <c r="B207" s="90"/>
      <c r="C207" s="2"/>
      <c r="D207" s="2"/>
      <c r="E207" s="2"/>
      <c r="F207" s="134">
        <f>F208+F214</f>
        <v>140000</v>
      </c>
      <c r="G207" s="134">
        <f>G208+G214</f>
        <v>132422.9</v>
      </c>
      <c r="H207" s="80">
        <f t="shared" si="17"/>
        <v>7577.100000000006</v>
      </c>
    </row>
    <row r="208" spans="1:8" ht="15.75" customHeight="1">
      <c r="A208" s="129" t="s">
        <v>522</v>
      </c>
      <c r="B208" s="128"/>
      <c r="C208" s="114"/>
      <c r="D208" s="2"/>
      <c r="E208" s="2"/>
      <c r="F208" s="134">
        <f>SUM(F209:F213)</f>
        <v>125000</v>
      </c>
      <c r="G208" s="134">
        <f>SUM(G209:G213)</f>
        <v>122326.9</v>
      </c>
      <c r="H208" s="80">
        <f t="shared" si="17"/>
        <v>2673.100000000006</v>
      </c>
    </row>
    <row r="209" spans="1:8" ht="15" customHeight="1">
      <c r="A209" s="39" t="s">
        <v>57</v>
      </c>
      <c r="B209" s="2" t="s">
        <v>121</v>
      </c>
      <c r="C209" s="2" t="s">
        <v>317</v>
      </c>
      <c r="D209" s="2" t="s">
        <v>96</v>
      </c>
      <c r="E209" s="2" t="s">
        <v>445</v>
      </c>
      <c r="F209" s="132">
        <v>10673.1</v>
      </c>
      <c r="G209" s="71">
        <v>8000</v>
      </c>
      <c r="H209" s="73">
        <f t="shared" si="17"/>
        <v>2673.1000000000004</v>
      </c>
    </row>
    <row r="210" spans="1:8" ht="15" customHeight="1">
      <c r="A210" s="39" t="s">
        <v>59</v>
      </c>
      <c r="B210" s="2" t="s">
        <v>121</v>
      </c>
      <c r="C210" s="2" t="s">
        <v>318</v>
      </c>
      <c r="D210" s="2" t="s">
        <v>96</v>
      </c>
      <c r="E210" s="2" t="s">
        <v>445</v>
      </c>
      <c r="F210" s="132">
        <v>10327.5</v>
      </c>
      <c r="G210" s="72">
        <v>10327.5</v>
      </c>
      <c r="H210" s="73">
        <f t="shared" si="17"/>
        <v>0</v>
      </c>
    </row>
    <row r="211" spans="1:8" ht="14.25" customHeight="1">
      <c r="A211" s="39" t="s">
        <v>60</v>
      </c>
      <c r="B211" s="2" t="s">
        <v>121</v>
      </c>
      <c r="C211" s="2" t="s">
        <v>319</v>
      </c>
      <c r="D211" s="2" t="s">
        <v>96</v>
      </c>
      <c r="E211" s="2" t="s">
        <v>445</v>
      </c>
      <c r="F211" s="132">
        <v>98952</v>
      </c>
      <c r="G211" s="71">
        <v>98952</v>
      </c>
      <c r="H211" s="73">
        <f t="shared" si="17"/>
        <v>0</v>
      </c>
    </row>
    <row r="212" spans="1:8" ht="14.25" customHeight="1">
      <c r="A212" s="81" t="s">
        <v>499</v>
      </c>
      <c r="B212" s="2" t="s">
        <v>121</v>
      </c>
      <c r="C212" s="102" t="s">
        <v>321</v>
      </c>
      <c r="D212" s="2" t="s">
        <v>96</v>
      </c>
      <c r="E212" s="2" t="s">
        <v>445</v>
      </c>
      <c r="F212" s="132">
        <v>5047.4</v>
      </c>
      <c r="G212" s="71">
        <v>5047.4</v>
      </c>
      <c r="H212" s="73">
        <f t="shared" si="17"/>
        <v>0</v>
      </c>
    </row>
    <row r="213" spans="1:8" ht="14.25" customHeight="1">
      <c r="A213" s="81" t="s">
        <v>64</v>
      </c>
      <c r="B213" s="2" t="s">
        <v>121</v>
      </c>
      <c r="C213" s="102" t="s">
        <v>320</v>
      </c>
      <c r="D213" s="2" t="s">
        <v>96</v>
      </c>
      <c r="E213" s="2" t="s">
        <v>445</v>
      </c>
      <c r="F213" s="132">
        <v>0</v>
      </c>
      <c r="G213" s="72">
        <v>0</v>
      </c>
      <c r="H213" s="73">
        <f t="shared" si="17"/>
        <v>0</v>
      </c>
    </row>
    <row r="214" spans="1:8" ht="14.25" customHeight="1">
      <c r="A214" s="130" t="s">
        <v>521</v>
      </c>
      <c r="B214" s="2"/>
      <c r="C214" s="127" t="s">
        <v>157</v>
      </c>
      <c r="D214" s="2"/>
      <c r="E214" s="2"/>
      <c r="F214" s="134">
        <f>SUM(F215:F216)</f>
        <v>15000</v>
      </c>
      <c r="G214" s="134">
        <f>SUM(G215:G216)</f>
        <v>10096</v>
      </c>
      <c r="H214" s="80">
        <f t="shared" si="17"/>
        <v>4904</v>
      </c>
    </row>
    <row r="215" spans="1:8" ht="14.25" customHeight="1">
      <c r="A215" s="39" t="s">
        <v>60</v>
      </c>
      <c r="B215" s="2" t="s">
        <v>121</v>
      </c>
      <c r="C215" s="2" t="s">
        <v>323</v>
      </c>
      <c r="D215" s="2" t="s">
        <v>96</v>
      </c>
      <c r="E215" s="2" t="s">
        <v>445</v>
      </c>
      <c r="F215" s="132">
        <v>12500</v>
      </c>
      <c r="G215" s="71">
        <v>10096</v>
      </c>
      <c r="H215" s="73">
        <f t="shared" si="17"/>
        <v>2404</v>
      </c>
    </row>
    <row r="216" spans="1:8" ht="15" customHeight="1">
      <c r="A216" s="81" t="s">
        <v>64</v>
      </c>
      <c r="B216" s="2" t="s">
        <v>121</v>
      </c>
      <c r="C216" s="102" t="s">
        <v>324</v>
      </c>
      <c r="D216" s="2" t="s">
        <v>96</v>
      </c>
      <c r="E216" s="2" t="s">
        <v>445</v>
      </c>
      <c r="F216" s="132">
        <v>2500</v>
      </c>
      <c r="G216" s="72">
        <v>0</v>
      </c>
      <c r="H216" s="73">
        <f t="shared" si="17"/>
        <v>2500</v>
      </c>
    </row>
    <row r="217" spans="1:8" ht="15" customHeight="1">
      <c r="A217" s="123"/>
      <c r="B217" s="2"/>
      <c r="C217" s="102"/>
      <c r="D217" s="2"/>
      <c r="E217" s="2"/>
      <c r="F217" s="108">
        <f>SUM(F218+F236)</f>
        <v>12775541.32</v>
      </c>
      <c r="G217" s="108">
        <f>SUM(G218+G236)</f>
        <v>10922657.51</v>
      </c>
      <c r="H217" s="73"/>
    </row>
    <row r="218" spans="1:8" ht="13.5" customHeight="1">
      <c r="A218" s="78" t="s">
        <v>190</v>
      </c>
      <c r="B218" s="90"/>
      <c r="C218" s="2"/>
      <c r="D218" s="2"/>
      <c r="E218" s="2"/>
      <c r="F218" s="134">
        <f>SUM(F219:F235)</f>
        <v>11524041.32</v>
      </c>
      <c r="G218" s="134">
        <f>SUM(G219:G235)</f>
        <v>9973113.16</v>
      </c>
      <c r="H218" s="80">
        <f aca="true" t="shared" si="18" ref="H218:H247">F218-G218</f>
        <v>1550928.1600000001</v>
      </c>
    </row>
    <row r="219" spans="1:8" ht="13.5" customHeight="1">
      <c r="A219" s="39" t="s">
        <v>53</v>
      </c>
      <c r="B219" s="2" t="s">
        <v>121</v>
      </c>
      <c r="C219" s="2" t="s">
        <v>329</v>
      </c>
      <c r="D219" s="2" t="s">
        <v>96</v>
      </c>
      <c r="E219" s="2" t="s">
        <v>445</v>
      </c>
      <c r="F219" s="132">
        <v>3360000</v>
      </c>
      <c r="G219" s="72">
        <v>3360000</v>
      </c>
      <c r="H219" s="73">
        <f t="shared" si="18"/>
        <v>0</v>
      </c>
    </row>
    <row r="220" spans="1:8" ht="13.5" customHeight="1">
      <c r="A220" s="39" t="s">
        <v>54</v>
      </c>
      <c r="B220" s="2" t="s">
        <v>121</v>
      </c>
      <c r="C220" s="2" t="s">
        <v>330</v>
      </c>
      <c r="D220" s="2" t="s">
        <v>96</v>
      </c>
      <c r="E220" s="2" t="s">
        <v>445</v>
      </c>
      <c r="F220" s="132">
        <v>1060000</v>
      </c>
      <c r="G220" s="72">
        <v>1033509.93</v>
      </c>
      <c r="H220" s="73">
        <f t="shared" si="18"/>
        <v>26490.06999999995</v>
      </c>
    </row>
    <row r="221" spans="1:8" ht="13.5" customHeight="1">
      <c r="A221" s="39" t="s">
        <v>55</v>
      </c>
      <c r="B221" s="2" t="s">
        <v>121</v>
      </c>
      <c r="C221" s="2" t="s">
        <v>331</v>
      </c>
      <c r="D221" s="2" t="s">
        <v>96</v>
      </c>
      <c r="E221" s="2" t="s">
        <v>445</v>
      </c>
      <c r="F221" s="132">
        <v>0</v>
      </c>
      <c r="G221" s="107">
        <v>0</v>
      </c>
      <c r="H221" s="73">
        <f t="shared" si="18"/>
        <v>0</v>
      </c>
    </row>
    <row r="222" spans="1:8" ht="13.5" customHeight="1">
      <c r="A222" s="39" t="s">
        <v>158</v>
      </c>
      <c r="B222" s="2" t="s">
        <v>121</v>
      </c>
      <c r="C222" s="2" t="s">
        <v>332</v>
      </c>
      <c r="D222" s="2" t="s">
        <v>96</v>
      </c>
      <c r="E222" s="2" t="s">
        <v>445</v>
      </c>
      <c r="F222" s="132">
        <v>6178</v>
      </c>
      <c r="G222" s="72">
        <v>6178</v>
      </c>
      <c r="H222" s="73">
        <f t="shared" si="18"/>
        <v>0</v>
      </c>
    </row>
    <row r="223" spans="1:8" ht="13.5" customHeight="1">
      <c r="A223" s="39" t="s">
        <v>56</v>
      </c>
      <c r="B223" s="2" t="s">
        <v>121</v>
      </c>
      <c r="C223" s="2" t="s">
        <v>333</v>
      </c>
      <c r="D223" s="2" t="s">
        <v>96</v>
      </c>
      <c r="E223" s="2" t="s">
        <v>445</v>
      </c>
      <c r="F223" s="132">
        <v>60000</v>
      </c>
      <c r="G223" s="109">
        <v>38337.9</v>
      </c>
      <c r="H223" s="73">
        <f t="shared" si="18"/>
        <v>21662.1</v>
      </c>
    </row>
    <row r="224" spans="1:8" ht="13.5" customHeight="1">
      <c r="A224" s="39" t="s">
        <v>57</v>
      </c>
      <c r="B224" s="2" t="s">
        <v>121</v>
      </c>
      <c r="C224" s="2" t="s">
        <v>481</v>
      </c>
      <c r="D224" s="2" t="s">
        <v>96</v>
      </c>
      <c r="E224" s="2" t="s">
        <v>445</v>
      </c>
      <c r="F224" s="132">
        <v>0</v>
      </c>
      <c r="G224" s="72">
        <v>0</v>
      </c>
      <c r="H224" s="73">
        <f t="shared" si="18"/>
        <v>0</v>
      </c>
    </row>
    <row r="225" spans="1:8" ht="15" customHeight="1">
      <c r="A225" s="39" t="s">
        <v>68</v>
      </c>
      <c r="B225" s="2" t="s">
        <v>121</v>
      </c>
      <c r="C225" s="102" t="s">
        <v>334</v>
      </c>
      <c r="D225" s="2" t="s">
        <v>96</v>
      </c>
      <c r="E225" s="2" t="s">
        <v>445</v>
      </c>
      <c r="F225" s="132">
        <v>2000000</v>
      </c>
      <c r="G225" s="72">
        <v>1534043.67</v>
      </c>
      <c r="H225" s="73">
        <f t="shared" si="18"/>
        <v>465956.3300000001</v>
      </c>
    </row>
    <row r="226" spans="1:8" ht="14.25" customHeight="1">
      <c r="A226" s="39" t="s">
        <v>69</v>
      </c>
      <c r="B226" s="2" t="s">
        <v>121</v>
      </c>
      <c r="C226" s="102" t="s">
        <v>335</v>
      </c>
      <c r="D226" s="2" t="s">
        <v>96</v>
      </c>
      <c r="E226" s="2" t="s">
        <v>445</v>
      </c>
      <c r="F226" s="132">
        <v>1150000</v>
      </c>
      <c r="G226" s="72">
        <v>916729.21</v>
      </c>
      <c r="H226" s="73">
        <f t="shared" si="18"/>
        <v>233270.79000000004</v>
      </c>
    </row>
    <row r="227" spans="1:8" ht="12.75" customHeight="1">
      <c r="A227" s="39" t="s">
        <v>70</v>
      </c>
      <c r="B227" s="2" t="s">
        <v>121</v>
      </c>
      <c r="C227" s="102" t="s">
        <v>336</v>
      </c>
      <c r="D227" s="2" t="s">
        <v>96</v>
      </c>
      <c r="E227" s="2" t="s">
        <v>445</v>
      </c>
      <c r="F227" s="132">
        <v>80000</v>
      </c>
      <c r="G227" s="72">
        <v>52068.66</v>
      </c>
      <c r="H227" s="73">
        <f t="shared" si="18"/>
        <v>27931.339999999997</v>
      </c>
    </row>
    <row r="228" spans="1:8" ht="13.5" customHeight="1">
      <c r="A228" s="39" t="s">
        <v>58</v>
      </c>
      <c r="B228" s="2" t="s">
        <v>121</v>
      </c>
      <c r="C228" s="2" t="s">
        <v>325</v>
      </c>
      <c r="D228" s="2" t="s">
        <v>96</v>
      </c>
      <c r="E228" s="2" t="s">
        <v>445</v>
      </c>
      <c r="F228" s="132">
        <v>3144505</v>
      </c>
      <c r="G228" s="72">
        <v>2566385.05</v>
      </c>
      <c r="H228" s="73">
        <f t="shared" si="18"/>
        <v>578119.9500000002</v>
      </c>
    </row>
    <row r="229" spans="1:8" ht="13.5" customHeight="1">
      <c r="A229" s="39" t="s">
        <v>59</v>
      </c>
      <c r="B229" s="2" t="s">
        <v>121</v>
      </c>
      <c r="C229" s="2" t="s">
        <v>326</v>
      </c>
      <c r="D229" s="2" t="s">
        <v>96</v>
      </c>
      <c r="E229" s="2" t="s">
        <v>445</v>
      </c>
      <c r="F229" s="132">
        <v>109000</v>
      </c>
      <c r="G229" s="72">
        <v>38659.42</v>
      </c>
      <c r="H229" s="73">
        <f t="shared" si="18"/>
        <v>70340.58</v>
      </c>
    </row>
    <row r="230" spans="1:8" ht="13.5" customHeight="1">
      <c r="A230" s="39" t="s">
        <v>60</v>
      </c>
      <c r="B230" s="2" t="s">
        <v>121</v>
      </c>
      <c r="C230" s="2" t="s">
        <v>337</v>
      </c>
      <c r="D230" s="2" t="s">
        <v>96</v>
      </c>
      <c r="E230" s="2" t="s">
        <v>445</v>
      </c>
      <c r="F230" s="132">
        <v>0</v>
      </c>
      <c r="G230" s="72">
        <v>0</v>
      </c>
      <c r="H230" s="73">
        <f>F230-G230</f>
        <v>0</v>
      </c>
    </row>
    <row r="231" spans="1:8" ht="13.5" customHeight="1">
      <c r="A231" s="39" t="s">
        <v>61</v>
      </c>
      <c r="B231" s="2" t="s">
        <v>121</v>
      </c>
      <c r="C231" s="2" t="s">
        <v>338</v>
      </c>
      <c r="D231" s="2" t="s">
        <v>96</v>
      </c>
      <c r="E231" s="2" t="s">
        <v>445</v>
      </c>
      <c r="F231" s="132">
        <v>23536.32</v>
      </c>
      <c r="G231" s="72">
        <v>3600</v>
      </c>
      <c r="H231" s="73">
        <f t="shared" si="18"/>
        <v>19936.32</v>
      </c>
    </row>
    <row r="232" spans="1:8" ht="13.5" customHeight="1">
      <c r="A232" s="39" t="s">
        <v>62</v>
      </c>
      <c r="B232" s="2" t="s">
        <v>121</v>
      </c>
      <c r="C232" s="102" t="s">
        <v>339</v>
      </c>
      <c r="D232" s="2" t="s">
        <v>96</v>
      </c>
      <c r="E232" s="2" t="s">
        <v>445</v>
      </c>
      <c r="F232" s="132">
        <v>4000</v>
      </c>
      <c r="G232" s="72">
        <v>299.88</v>
      </c>
      <c r="H232" s="73">
        <f t="shared" si="18"/>
        <v>3700.12</v>
      </c>
    </row>
    <row r="233" spans="1:8" ht="13.5" customHeight="1">
      <c r="A233" s="39" t="s">
        <v>63</v>
      </c>
      <c r="B233" s="2" t="s">
        <v>121</v>
      </c>
      <c r="C233" s="102" t="s">
        <v>340</v>
      </c>
      <c r="D233" s="2" t="s">
        <v>96</v>
      </c>
      <c r="E233" s="2" t="s">
        <v>445</v>
      </c>
      <c r="F233" s="132">
        <v>490822</v>
      </c>
      <c r="G233" s="72">
        <v>394589.01</v>
      </c>
      <c r="H233" s="73">
        <f t="shared" si="18"/>
        <v>96232.98999999999</v>
      </c>
    </row>
    <row r="234" spans="1:8" ht="14.25" customHeight="1">
      <c r="A234" s="39" t="s">
        <v>60</v>
      </c>
      <c r="B234" s="2" t="s">
        <v>121</v>
      </c>
      <c r="C234" s="2" t="s">
        <v>341</v>
      </c>
      <c r="D234" s="2" t="s">
        <v>96</v>
      </c>
      <c r="E234" s="2" t="s">
        <v>445</v>
      </c>
      <c r="F234" s="132">
        <v>26441.41</v>
      </c>
      <c r="G234" s="72">
        <v>19153.84</v>
      </c>
      <c r="H234" s="73">
        <f t="shared" si="18"/>
        <v>7287.57</v>
      </c>
    </row>
    <row r="235" spans="1:8" ht="14.25" customHeight="1">
      <c r="A235" s="39"/>
      <c r="B235" s="2" t="s">
        <v>121</v>
      </c>
      <c r="C235" s="2" t="s">
        <v>527</v>
      </c>
      <c r="D235" s="2" t="s">
        <v>96</v>
      </c>
      <c r="E235" s="2" t="s">
        <v>445</v>
      </c>
      <c r="F235" s="132">
        <v>9558.59</v>
      </c>
      <c r="G235" s="72">
        <v>9558.59</v>
      </c>
      <c r="H235" s="73">
        <f>F235-G235</f>
        <v>0</v>
      </c>
    </row>
    <row r="236" spans="1:8" ht="13.5" customHeight="1">
      <c r="A236" s="78" t="s">
        <v>191</v>
      </c>
      <c r="B236" s="2"/>
      <c r="C236" s="2"/>
      <c r="D236" s="2"/>
      <c r="E236" s="2"/>
      <c r="F236" s="134">
        <f>SUM(F237:F247)</f>
        <v>1251500</v>
      </c>
      <c r="G236" s="134">
        <f>SUM(G237:G247)</f>
        <v>949544.35</v>
      </c>
      <c r="H236" s="80">
        <f t="shared" si="18"/>
        <v>301955.65</v>
      </c>
    </row>
    <row r="237" spans="1:8" ht="13.5" customHeight="1">
      <c r="A237" s="39" t="s">
        <v>53</v>
      </c>
      <c r="B237" s="2" t="s">
        <v>121</v>
      </c>
      <c r="C237" s="2" t="s">
        <v>329</v>
      </c>
      <c r="D237" s="2" t="s">
        <v>108</v>
      </c>
      <c r="E237" s="2" t="s">
        <v>445</v>
      </c>
      <c r="F237" s="132">
        <v>100000</v>
      </c>
      <c r="G237" s="72">
        <v>96000</v>
      </c>
      <c r="H237" s="73">
        <f t="shared" si="18"/>
        <v>4000</v>
      </c>
    </row>
    <row r="238" spans="1:8" ht="13.5" customHeight="1">
      <c r="A238" s="39" t="s">
        <v>54</v>
      </c>
      <c r="B238" s="2" t="s">
        <v>121</v>
      </c>
      <c r="C238" s="2" t="s">
        <v>330</v>
      </c>
      <c r="D238" s="2" t="s">
        <v>108</v>
      </c>
      <c r="E238" s="2" t="s">
        <v>445</v>
      </c>
      <c r="F238" s="132">
        <v>10000</v>
      </c>
      <c r="G238" s="72">
        <v>4832</v>
      </c>
      <c r="H238" s="73">
        <f t="shared" si="18"/>
        <v>5168</v>
      </c>
    </row>
    <row r="239" spans="1:8" ht="13.5" customHeight="1">
      <c r="A239" s="39" t="s">
        <v>55</v>
      </c>
      <c r="B239" s="2" t="s">
        <v>121</v>
      </c>
      <c r="C239" s="2" t="s">
        <v>331</v>
      </c>
      <c r="D239" s="2" t="s">
        <v>108</v>
      </c>
      <c r="E239" s="2" t="s">
        <v>445</v>
      </c>
      <c r="F239" s="132">
        <v>0</v>
      </c>
      <c r="G239" s="72">
        <v>0</v>
      </c>
      <c r="H239" s="73">
        <f>F239-G239</f>
        <v>0</v>
      </c>
    </row>
    <row r="240" spans="1:8" ht="13.5" customHeight="1">
      <c r="A240" s="39" t="s">
        <v>158</v>
      </c>
      <c r="B240" s="2" t="s">
        <v>121</v>
      </c>
      <c r="C240" s="2" t="s">
        <v>332</v>
      </c>
      <c r="D240" s="2" t="s">
        <v>108</v>
      </c>
      <c r="E240" s="2" t="s">
        <v>445</v>
      </c>
      <c r="F240" s="132">
        <v>20000</v>
      </c>
      <c r="G240" s="109">
        <v>15446</v>
      </c>
      <c r="H240" s="73">
        <f>F240-G240</f>
        <v>4554</v>
      </c>
    </row>
    <row r="241" spans="1:8" ht="13.5" customHeight="1">
      <c r="A241" s="39" t="s">
        <v>56</v>
      </c>
      <c r="B241" s="2" t="s">
        <v>121</v>
      </c>
      <c r="C241" s="2" t="s">
        <v>333</v>
      </c>
      <c r="D241" s="2" t="s">
        <v>108</v>
      </c>
      <c r="E241" s="2" t="s">
        <v>445</v>
      </c>
      <c r="F241" s="132">
        <v>3571</v>
      </c>
      <c r="G241" s="72">
        <v>3571</v>
      </c>
      <c r="H241" s="73">
        <f t="shared" si="18"/>
        <v>0</v>
      </c>
    </row>
    <row r="242" spans="1:8" ht="13.5" customHeight="1">
      <c r="A242" s="39" t="s">
        <v>57</v>
      </c>
      <c r="B242" s="2" t="s">
        <v>121</v>
      </c>
      <c r="C242" s="2" t="s">
        <v>342</v>
      </c>
      <c r="D242" s="2" t="s">
        <v>108</v>
      </c>
      <c r="E242" s="2" t="s">
        <v>445</v>
      </c>
      <c r="F242" s="132">
        <v>0</v>
      </c>
      <c r="G242" s="109">
        <v>0</v>
      </c>
      <c r="H242" s="73">
        <f t="shared" si="18"/>
        <v>0</v>
      </c>
    </row>
    <row r="243" spans="1:8" ht="13.5" customHeight="1">
      <c r="A243" s="39" t="s">
        <v>58</v>
      </c>
      <c r="B243" s="2" t="s">
        <v>121</v>
      </c>
      <c r="C243" s="2" t="s">
        <v>325</v>
      </c>
      <c r="D243" s="2" t="s">
        <v>108</v>
      </c>
      <c r="E243" s="2" t="s">
        <v>445</v>
      </c>
      <c r="F243" s="132">
        <v>7200</v>
      </c>
      <c r="G243" s="72">
        <v>6000</v>
      </c>
      <c r="H243" s="73">
        <f t="shared" si="18"/>
        <v>1200</v>
      </c>
    </row>
    <row r="244" spans="1:8" ht="13.5" customHeight="1">
      <c r="A244" s="39" t="s">
        <v>59</v>
      </c>
      <c r="B244" s="2" t="s">
        <v>121</v>
      </c>
      <c r="C244" s="2" t="s">
        <v>326</v>
      </c>
      <c r="D244" s="2" t="s">
        <v>108</v>
      </c>
      <c r="E244" s="2" t="s">
        <v>445</v>
      </c>
      <c r="F244" s="132">
        <v>833729</v>
      </c>
      <c r="G244" s="72">
        <v>625052.62</v>
      </c>
      <c r="H244" s="73">
        <f t="shared" si="18"/>
        <v>208676.38</v>
      </c>
    </row>
    <row r="245" spans="1:8" ht="13.5" customHeight="1">
      <c r="A245" s="39" t="s">
        <v>60</v>
      </c>
      <c r="B245" s="2" t="s">
        <v>121</v>
      </c>
      <c r="C245" s="2" t="s">
        <v>337</v>
      </c>
      <c r="D245" s="2" t="s">
        <v>108</v>
      </c>
      <c r="E245" s="2" t="s">
        <v>445</v>
      </c>
      <c r="F245" s="132">
        <v>0</v>
      </c>
      <c r="G245" s="72">
        <v>0</v>
      </c>
      <c r="H245" s="73">
        <f t="shared" si="18"/>
        <v>0</v>
      </c>
    </row>
    <row r="246" spans="1:8" ht="13.5" customHeight="1">
      <c r="A246" s="39" t="s">
        <v>61</v>
      </c>
      <c r="B246" s="2" t="s">
        <v>121</v>
      </c>
      <c r="C246" s="2" t="s">
        <v>338</v>
      </c>
      <c r="D246" s="2" t="s">
        <v>108</v>
      </c>
      <c r="E246" s="2" t="s">
        <v>445</v>
      </c>
      <c r="F246" s="132">
        <v>0</v>
      </c>
      <c r="G246" s="72">
        <v>0</v>
      </c>
      <c r="H246" s="73">
        <f t="shared" si="18"/>
        <v>0</v>
      </c>
    </row>
    <row r="247" spans="1:8" ht="15.75" customHeight="1">
      <c r="A247" s="39" t="s">
        <v>63</v>
      </c>
      <c r="B247" s="2" t="s">
        <v>121</v>
      </c>
      <c r="C247" s="102" t="s">
        <v>340</v>
      </c>
      <c r="D247" s="2" t="s">
        <v>108</v>
      </c>
      <c r="E247" s="2" t="s">
        <v>445</v>
      </c>
      <c r="F247" s="132">
        <v>277000</v>
      </c>
      <c r="G247" s="72">
        <v>198642.73</v>
      </c>
      <c r="H247" s="73">
        <f t="shared" si="18"/>
        <v>78357.26999999999</v>
      </c>
    </row>
    <row r="248" spans="1:8" ht="15.75" customHeight="1">
      <c r="A248" s="39"/>
      <c r="B248" s="2"/>
      <c r="C248" s="102"/>
      <c r="D248" s="2"/>
      <c r="E248" s="2"/>
      <c r="F248" s="134">
        <f>SUM(F249+F255)</f>
        <v>1099200</v>
      </c>
      <c r="G248" s="134">
        <f>SUM(G249+G255)</f>
        <v>797305.2000000001</v>
      </c>
      <c r="H248" s="73"/>
    </row>
    <row r="249" spans="1:8" ht="21.75" customHeight="1">
      <c r="A249" s="78" t="s">
        <v>194</v>
      </c>
      <c r="B249" s="2"/>
      <c r="C249" s="2"/>
      <c r="D249" s="2"/>
      <c r="E249" s="2"/>
      <c r="F249" s="134">
        <f>SUM(F250:F254)</f>
        <v>156500</v>
      </c>
      <c r="G249" s="134">
        <f>SUM(G250:G254)</f>
        <v>120179.01</v>
      </c>
      <c r="H249" s="80">
        <f aca="true" t="shared" si="19" ref="H249:H262">F249-G249</f>
        <v>36320.990000000005</v>
      </c>
    </row>
    <row r="250" spans="1:8" ht="13.5" customHeight="1">
      <c r="A250" s="39" t="s">
        <v>57</v>
      </c>
      <c r="B250" s="2" t="s">
        <v>121</v>
      </c>
      <c r="C250" s="2" t="s">
        <v>328</v>
      </c>
      <c r="D250" s="2" t="s">
        <v>96</v>
      </c>
      <c r="E250" s="2" t="s">
        <v>445</v>
      </c>
      <c r="F250" s="132">
        <v>61600</v>
      </c>
      <c r="G250" s="109">
        <v>51600</v>
      </c>
      <c r="H250" s="73">
        <f t="shared" si="19"/>
        <v>10000</v>
      </c>
    </row>
    <row r="251" spans="1:8" ht="13.5" customHeight="1">
      <c r="A251" s="39" t="s">
        <v>57</v>
      </c>
      <c r="B251" s="2" t="s">
        <v>121</v>
      </c>
      <c r="C251" s="2" t="s">
        <v>343</v>
      </c>
      <c r="D251" s="2" t="s">
        <v>96</v>
      </c>
      <c r="E251" s="2" t="s">
        <v>445</v>
      </c>
      <c r="F251" s="132">
        <v>51500</v>
      </c>
      <c r="G251" s="109">
        <v>41155.71</v>
      </c>
      <c r="H251" s="73">
        <f>F251-G251</f>
        <v>10344.29</v>
      </c>
    </row>
    <row r="252" spans="1:8" ht="13.5" customHeight="1">
      <c r="A252" s="39" t="s">
        <v>59</v>
      </c>
      <c r="B252" s="2" t="s">
        <v>121</v>
      </c>
      <c r="C252" s="2" t="s">
        <v>344</v>
      </c>
      <c r="D252" s="2" t="s">
        <v>96</v>
      </c>
      <c r="E252" s="2" t="s">
        <v>445</v>
      </c>
      <c r="F252" s="132">
        <v>18400</v>
      </c>
      <c r="G252" s="72">
        <v>7714</v>
      </c>
      <c r="H252" s="73">
        <f t="shared" si="19"/>
        <v>10686</v>
      </c>
    </row>
    <row r="253" spans="1:8" ht="13.5" customHeight="1">
      <c r="A253" s="39" t="s">
        <v>61</v>
      </c>
      <c r="B253" s="2" t="s">
        <v>121</v>
      </c>
      <c r="C253" s="2" t="s">
        <v>382</v>
      </c>
      <c r="D253" s="2" t="s">
        <v>96</v>
      </c>
      <c r="E253" s="2" t="s">
        <v>445</v>
      </c>
      <c r="F253" s="132">
        <v>0</v>
      </c>
      <c r="G253" s="72">
        <v>0</v>
      </c>
      <c r="H253" s="73">
        <f>F253-G253</f>
        <v>0</v>
      </c>
    </row>
    <row r="254" spans="1:8" ht="13.5" customHeight="1">
      <c r="A254" s="81" t="s">
        <v>64</v>
      </c>
      <c r="B254" s="2" t="s">
        <v>121</v>
      </c>
      <c r="C254" s="2" t="s">
        <v>345</v>
      </c>
      <c r="D254" s="2" t="s">
        <v>96</v>
      </c>
      <c r="E254" s="2" t="s">
        <v>445</v>
      </c>
      <c r="F254" s="132">
        <v>25000</v>
      </c>
      <c r="G254" s="72">
        <v>19709.3</v>
      </c>
      <c r="H254" s="73">
        <f t="shared" si="19"/>
        <v>5290.700000000001</v>
      </c>
    </row>
    <row r="255" spans="1:8" ht="21" customHeight="1">
      <c r="A255" s="78" t="s">
        <v>193</v>
      </c>
      <c r="B255" s="2"/>
      <c r="C255" s="2"/>
      <c r="D255" s="2"/>
      <c r="E255" s="2"/>
      <c r="F255" s="134">
        <f>SUM(F256:F261)</f>
        <v>942700</v>
      </c>
      <c r="G255" s="134">
        <f>SUM(G256:G261)</f>
        <v>677126.1900000001</v>
      </c>
      <c r="H255" s="80">
        <f t="shared" si="19"/>
        <v>265573.80999999994</v>
      </c>
    </row>
    <row r="256" spans="1:8" ht="13.5" customHeight="1">
      <c r="A256" s="39" t="s">
        <v>57</v>
      </c>
      <c r="B256" s="2" t="s">
        <v>121</v>
      </c>
      <c r="C256" s="2" t="s">
        <v>328</v>
      </c>
      <c r="D256" s="2" t="s">
        <v>108</v>
      </c>
      <c r="E256" s="2" t="s">
        <v>445</v>
      </c>
      <c r="F256" s="132">
        <v>127000</v>
      </c>
      <c r="G256" s="72">
        <v>89510</v>
      </c>
      <c r="H256" s="73">
        <f t="shared" si="19"/>
        <v>37490</v>
      </c>
    </row>
    <row r="257" spans="1:8" ht="13.5" customHeight="1">
      <c r="A257" s="39" t="s">
        <v>59</v>
      </c>
      <c r="B257" s="2" t="s">
        <v>121</v>
      </c>
      <c r="C257" s="2" t="s">
        <v>343</v>
      </c>
      <c r="D257" s="2" t="s">
        <v>108</v>
      </c>
      <c r="E257" s="2" t="s">
        <v>445</v>
      </c>
      <c r="F257" s="132">
        <v>445600</v>
      </c>
      <c r="G257" s="72">
        <v>328838.29</v>
      </c>
      <c r="H257" s="73">
        <f t="shared" si="19"/>
        <v>116761.71000000002</v>
      </c>
    </row>
    <row r="258" spans="1:8" ht="13.5" customHeight="1">
      <c r="A258" s="39" t="s">
        <v>60</v>
      </c>
      <c r="B258" s="2" t="s">
        <v>121</v>
      </c>
      <c r="C258" s="2" t="s">
        <v>344</v>
      </c>
      <c r="D258" s="2" t="s">
        <v>108</v>
      </c>
      <c r="E258" s="2" t="s">
        <v>445</v>
      </c>
      <c r="F258" s="132">
        <v>91500</v>
      </c>
      <c r="G258" s="72">
        <v>52711.5</v>
      </c>
      <c r="H258" s="73">
        <f t="shared" si="19"/>
        <v>38788.5</v>
      </c>
    </row>
    <row r="259" spans="1:8" ht="13.5" customHeight="1">
      <c r="A259" s="39" t="s">
        <v>61</v>
      </c>
      <c r="B259" s="2" t="s">
        <v>121</v>
      </c>
      <c r="C259" s="2" t="s">
        <v>382</v>
      </c>
      <c r="D259" s="2" t="s">
        <v>108</v>
      </c>
      <c r="E259" s="2" t="s">
        <v>445</v>
      </c>
      <c r="F259" s="132">
        <v>104400</v>
      </c>
      <c r="G259" s="72">
        <v>104400</v>
      </c>
      <c r="H259" s="73">
        <f t="shared" si="19"/>
        <v>0</v>
      </c>
    </row>
    <row r="260" spans="1:8" ht="15" customHeight="1">
      <c r="A260" s="81" t="s">
        <v>64</v>
      </c>
      <c r="B260" s="2" t="s">
        <v>121</v>
      </c>
      <c r="C260" s="102" t="s">
        <v>345</v>
      </c>
      <c r="D260" s="2" t="s">
        <v>108</v>
      </c>
      <c r="E260" s="2" t="s">
        <v>445</v>
      </c>
      <c r="F260" s="132">
        <v>130000</v>
      </c>
      <c r="G260" s="72">
        <v>101666.4</v>
      </c>
      <c r="H260" s="73">
        <f t="shared" si="19"/>
        <v>28333.600000000006</v>
      </c>
    </row>
    <row r="261" spans="1:8" ht="15" customHeight="1">
      <c r="A261" s="123"/>
      <c r="B261" s="2" t="s">
        <v>121</v>
      </c>
      <c r="C261" s="102" t="s">
        <v>345</v>
      </c>
      <c r="D261" s="2" t="s">
        <v>293</v>
      </c>
      <c r="E261" s="2" t="s">
        <v>445</v>
      </c>
      <c r="F261" s="132">
        <v>44200</v>
      </c>
      <c r="G261" s="72">
        <v>0</v>
      </c>
      <c r="H261" s="73">
        <f>F261-G261</f>
        <v>44200</v>
      </c>
    </row>
    <row r="262" spans="1:8" ht="23.25" customHeight="1">
      <c r="A262" s="78" t="s">
        <v>205</v>
      </c>
      <c r="B262" s="2"/>
      <c r="C262" s="102"/>
      <c r="D262" s="2"/>
      <c r="E262" s="2"/>
      <c r="F262" s="108">
        <f>F263+F264</f>
        <v>1080000</v>
      </c>
      <c r="G262" s="108">
        <f>G263+G264</f>
        <v>137588.21</v>
      </c>
      <c r="H262" s="80">
        <f t="shared" si="19"/>
        <v>942411.79</v>
      </c>
    </row>
    <row r="263" spans="1:8" ht="15.75" customHeight="1">
      <c r="A263" s="39" t="s">
        <v>53</v>
      </c>
      <c r="B263" s="2" t="s">
        <v>121</v>
      </c>
      <c r="C263" s="2" t="s">
        <v>358</v>
      </c>
      <c r="D263" s="2" t="s">
        <v>96</v>
      </c>
      <c r="E263" s="2" t="s">
        <v>445</v>
      </c>
      <c r="F263" s="132">
        <v>840000</v>
      </c>
      <c r="G263" s="72">
        <v>137588.21</v>
      </c>
      <c r="H263" s="73">
        <f aca="true" t="shared" si="20" ref="H263:H274">F263-G263</f>
        <v>702411.79</v>
      </c>
    </row>
    <row r="264" spans="1:8" ht="15" customHeight="1">
      <c r="A264" s="39" t="s">
        <v>54</v>
      </c>
      <c r="B264" s="2" t="s">
        <v>121</v>
      </c>
      <c r="C264" s="2" t="s">
        <v>359</v>
      </c>
      <c r="D264" s="2" t="s">
        <v>96</v>
      </c>
      <c r="E264" s="2" t="s">
        <v>445</v>
      </c>
      <c r="F264" s="132">
        <v>240000</v>
      </c>
      <c r="G264" s="72">
        <v>0</v>
      </c>
      <c r="H264" s="73">
        <f t="shared" si="20"/>
        <v>240000</v>
      </c>
    </row>
    <row r="265" spans="1:8" ht="21.75" customHeight="1">
      <c r="A265" s="78" t="s">
        <v>205</v>
      </c>
      <c r="B265" s="2"/>
      <c r="C265" s="102"/>
      <c r="D265" s="2"/>
      <c r="E265" s="2"/>
      <c r="F265" s="134">
        <f>F266+F267</f>
        <v>455700</v>
      </c>
      <c r="G265" s="79">
        <f>G266+G267</f>
        <v>391860.83</v>
      </c>
      <c r="H265" s="80">
        <f t="shared" si="20"/>
        <v>63839.169999999984</v>
      </c>
    </row>
    <row r="266" spans="1:8" ht="15" customHeight="1">
      <c r="A266" s="39" t="s">
        <v>53</v>
      </c>
      <c r="B266" s="2" t="s">
        <v>121</v>
      </c>
      <c r="C266" s="2" t="s">
        <v>206</v>
      </c>
      <c r="D266" s="2" t="s">
        <v>116</v>
      </c>
      <c r="E266" s="2" t="s">
        <v>445</v>
      </c>
      <c r="F266" s="132">
        <v>350000</v>
      </c>
      <c r="G266" s="71">
        <v>293186.78</v>
      </c>
      <c r="H266" s="73">
        <f>F266-G266</f>
        <v>56813.21999999997</v>
      </c>
    </row>
    <row r="267" spans="1:8" ht="12.75">
      <c r="A267" s="39" t="s">
        <v>54</v>
      </c>
      <c r="B267" s="2" t="s">
        <v>121</v>
      </c>
      <c r="C267" s="2" t="s">
        <v>207</v>
      </c>
      <c r="D267" s="2" t="s">
        <v>116</v>
      </c>
      <c r="E267" s="2" t="s">
        <v>445</v>
      </c>
      <c r="F267" s="132">
        <v>105700</v>
      </c>
      <c r="G267" s="71">
        <v>98674.05</v>
      </c>
      <c r="H267" s="73">
        <f>F267-G267</f>
        <v>7025.949999999997</v>
      </c>
    </row>
    <row r="268" spans="1:8" ht="21" customHeight="1">
      <c r="A268" s="78" t="s">
        <v>205</v>
      </c>
      <c r="B268" s="2"/>
      <c r="C268" s="102"/>
      <c r="D268" s="2"/>
      <c r="E268" s="2"/>
      <c r="F268" s="134">
        <f>F269+F270</f>
        <v>2624000</v>
      </c>
      <c r="G268" s="79">
        <f>G269+G270</f>
        <v>1622144.3399999999</v>
      </c>
      <c r="H268" s="80">
        <f t="shared" si="20"/>
        <v>1001855.6600000001</v>
      </c>
    </row>
    <row r="269" spans="1:8" ht="15" customHeight="1">
      <c r="A269" s="39" t="s">
        <v>53</v>
      </c>
      <c r="B269" s="2" t="s">
        <v>121</v>
      </c>
      <c r="C269" s="2" t="s">
        <v>516</v>
      </c>
      <c r="D269" s="2" t="s">
        <v>112</v>
      </c>
      <c r="E269" s="2" t="s">
        <v>445</v>
      </c>
      <c r="F269" s="132">
        <v>2000000</v>
      </c>
      <c r="G269" s="71">
        <v>1245886.63</v>
      </c>
      <c r="H269" s="73">
        <f>F269-G269</f>
        <v>754113.3700000001</v>
      </c>
    </row>
    <row r="270" spans="1:8" ht="15" customHeight="1">
      <c r="A270" s="39" t="s">
        <v>54</v>
      </c>
      <c r="B270" s="2" t="s">
        <v>121</v>
      </c>
      <c r="C270" s="2" t="s">
        <v>517</v>
      </c>
      <c r="D270" s="2" t="s">
        <v>112</v>
      </c>
      <c r="E270" s="2" t="s">
        <v>445</v>
      </c>
      <c r="F270" s="132">
        <v>624000</v>
      </c>
      <c r="G270" s="71">
        <v>376257.71</v>
      </c>
      <c r="H270" s="73">
        <f>F270-G270</f>
        <v>247742.28999999998</v>
      </c>
    </row>
    <row r="271" spans="1:8" ht="14.25" customHeight="1">
      <c r="A271" s="104" t="s">
        <v>243</v>
      </c>
      <c r="B271" s="2"/>
      <c r="C271" s="102"/>
      <c r="D271" s="2"/>
      <c r="E271" s="2"/>
      <c r="F271" s="134">
        <f>SUM(F272:F274)</f>
        <v>743200</v>
      </c>
      <c r="G271" s="79">
        <f>SUM(G272:G274)</f>
        <v>743200</v>
      </c>
      <c r="H271" s="80">
        <f t="shared" si="20"/>
        <v>0</v>
      </c>
    </row>
    <row r="272" spans="1:8" ht="15" customHeight="1">
      <c r="A272" s="39" t="s">
        <v>58</v>
      </c>
      <c r="B272" s="2" t="s">
        <v>121</v>
      </c>
      <c r="C272" s="101" t="s">
        <v>248</v>
      </c>
      <c r="D272" s="2" t="s">
        <v>112</v>
      </c>
      <c r="E272" s="2" t="s">
        <v>454</v>
      </c>
      <c r="F272" s="132">
        <v>0</v>
      </c>
      <c r="G272" s="71">
        <v>0</v>
      </c>
      <c r="H272" s="73">
        <f t="shared" si="20"/>
        <v>0</v>
      </c>
    </row>
    <row r="273" spans="1:8" ht="15" customHeight="1">
      <c r="A273" s="39" t="s">
        <v>61</v>
      </c>
      <c r="B273" s="2" t="s">
        <v>121</v>
      </c>
      <c r="C273" s="101" t="s">
        <v>247</v>
      </c>
      <c r="D273" s="2" t="s">
        <v>112</v>
      </c>
      <c r="E273" s="2" t="s">
        <v>454</v>
      </c>
      <c r="F273" s="132">
        <v>743200</v>
      </c>
      <c r="G273" s="71">
        <v>743200</v>
      </c>
      <c r="H273" s="73">
        <f t="shared" si="20"/>
        <v>0</v>
      </c>
    </row>
    <row r="274" spans="1:8" ht="13.5" customHeight="1">
      <c r="A274" s="81" t="s">
        <v>64</v>
      </c>
      <c r="B274" s="2" t="s">
        <v>121</v>
      </c>
      <c r="C274" s="101" t="s">
        <v>282</v>
      </c>
      <c r="D274" s="2" t="s">
        <v>112</v>
      </c>
      <c r="E274" s="2" t="s">
        <v>454</v>
      </c>
      <c r="F274" s="132">
        <v>0</v>
      </c>
      <c r="G274" s="71">
        <v>0</v>
      </c>
      <c r="H274" s="73">
        <f t="shared" si="20"/>
        <v>0</v>
      </c>
    </row>
    <row r="275" spans="1:8" ht="20.25" customHeight="1">
      <c r="A275" s="78" t="s">
        <v>196</v>
      </c>
      <c r="B275" s="2"/>
      <c r="C275" s="2"/>
      <c r="D275" s="2"/>
      <c r="E275" s="2"/>
      <c r="F275" s="134">
        <f>SUM(F276+F280+F285)</f>
        <v>298454</v>
      </c>
      <c r="G275" s="79">
        <f>SUM(G276+G280+G285)</f>
        <v>260756.23</v>
      </c>
      <c r="H275" s="80">
        <f aca="true" t="shared" si="21" ref="H275:H287">F275-G275</f>
        <v>37697.76999999999</v>
      </c>
    </row>
    <row r="276" spans="1:8" ht="13.5" customHeight="1">
      <c r="A276" s="105" t="s">
        <v>523</v>
      </c>
      <c r="B276" s="2"/>
      <c r="C276" s="2"/>
      <c r="D276" s="2"/>
      <c r="E276" s="2"/>
      <c r="F276" s="134">
        <f>SUM(F277:F279)</f>
        <v>172110</v>
      </c>
      <c r="G276" s="79">
        <f>SUM(G277:G279)</f>
        <v>153187.23</v>
      </c>
      <c r="H276" s="80">
        <f t="shared" si="21"/>
        <v>18922.76999999999</v>
      </c>
    </row>
    <row r="277" spans="1:8" ht="13.5" customHeight="1">
      <c r="A277" s="39" t="s">
        <v>158</v>
      </c>
      <c r="B277" s="2" t="s">
        <v>121</v>
      </c>
      <c r="C277" s="2" t="s">
        <v>432</v>
      </c>
      <c r="D277" s="2" t="s">
        <v>108</v>
      </c>
      <c r="E277" s="2" t="s">
        <v>445</v>
      </c>
      <c r="F277" s="132">
        <v>2110</v>
      </c>
      <c r="G277" s="109">
        <v>1024</v>
      </c>
      <c r="H277" s="73">
        <f>F277-G277</f>
        <v>1086</v>
      </c>
    </row>
    <row r="278" spans="1:8" ht="13.5" customHeight="1">
      <c r="A278" s="39" t="s">
        <v>59</v>
      </c>
      <c r="B278" s="2" t="s">
        <v>121</v>
      </c>
      <c r="C278" s="2" t="s">
        <v>348</v>
      </c>
      <c r="D278" s="2" t="s">
        <v>96</v>
      </c>
      <c r="E278" s="2" t="s">
        <v>445</v>
      </c>
      <c r="F278" s="132">
        <v>150000</v>
      </c>
      <c r="G278" s="72">
        <v>142493.23</v>
      </c>
      <c r="H278" s="73">
        <f>F278-G278</f>
        <v>7506.7699999999895</v>
      </c>
    </row>
    <row r="279" spans="1:8" ht="13.5" customHeight="1">
      <c r="A279" s="81" t="s">
        <v>64</v>
      </c>
      <c r="B279" s="2" t="s">
        <v>121</v>
      </c>
      <c r="C279" s="2" t="s">
        <v>351</v>
      </c>
      <c r="D279" s="2" t="s">
        <v>96</v>
      </c>
      <c r="E279" s="2" t="s">
        <v>445</v>
      </c>
      <c r="F279" s="132">
        <v>20000</v>
      </c>
      <c r="G279" s="72">
        <v>9670</v>
      </c>
      <c r="H279" s="73">
        <f t="shared" si="21"/>
        <v>10330</v>
      </c>
    </row>
    <row r="280" spans="1:8" ht="13.5" customHeight="1">
      <c r="A280" s="104" t="s">
        <v>524</v>
      </c>
      <c r="B280" s="2"/>
      <c r="C280" s="2"/>
      <c r="D280" s="2"/>
      <c r="E280" s="2"/>
      <c r="F280" s="134">
        <f>SUM(F281:F284)</f>
        <v>61000</v>
      </c>
      <c r="G280" s="79">
        <f>SUM(G281:G284)</f>
        <v>42225</v>
      </c>
      <c r="H280" s="73"/>
    </row>
    <row r="281" spans="1:8" ht="13.5" customHeight="1">
      <c r="A281" s="39" t="s">
        <v>57</v>
      </c>
      <c r="B281" s="2" t="s">
        <v>121</v>
      </c>
      <c r="C281" s="2" t="s">
        <v>352</v>
      </c>
      <c r="D281" s="2" t="s">
        <v>96</v>
      </c>
      <c r="E281" s="2" t="s">
        <v>445</v>
      </c>
      <c r="F281" s="132">
        <v>36000</v>
      </c>
      <c r="G281" s="71">
        <v>35400</v>
      </c>
      <c r="H281" s="73">
        <f t="shared" si="21"/>
        <v>600</v>
      </c>
    </row>
    <row r="282" spans="1:8" ht="13.5" customHeight="1">
      <c r="A282" s="39" t="s">
        <v>59</v>
      </c>
      <c r="B282" s="2" t="s">
        <v>121</v>
      </c>
      <c r="C282" s="2" t="s">
        <v>353</v>
      </c>
      <c r="D282" s="2" t="s">
        <v>96</v>
      </c>
      <c r="E282" s="2" t="s">
        <v>445</v>
      </c>
      <c r="F282" s="132">
        <v>10000</v>
      </c>
      <c r="G282" s="72">
        <v>6825</v>
      </c>
      <c r="H282" s="73">
        <f t="shared" si="21"/>
        <v>3175</v>
      </c>
    </row>
    <row r="283" spans="1:8" ht="13.5" customHeight="1">
      <c r="A283" s="39" t="s">
        <v>60</v>
      </c>
      <c r="B283" s="2" t="s">
        <v>121</v>
      </c>
      <c r="C283" s="2" t="s">
        <v>354</v>
      </c>
      <c r="D283" s="2" t="s">
        <v>96</v>
      </c>
      <c r="E283" s="2" t="s">
        <v>445</v>
      </c>
      <c r="F283" s="132">
        <v>15000</v>
      </c>
      <c r="G283" s="71">
        <v>0</v>
      </c>
      <c r="H283" s="73">
        <f t="shared" si="21"/>
        <v>15000</v>
      </c>
    </row>
    <row r="284" spans="1:8" ht="15.75" customHeight="1">
      <c r="A284" s="81" t="s">
        <v>64</v>
      </c>
      <c r="B284" s="2" t="s">
        <v>121</v>
      </c>
      <c r="C284" s="102" t="s">
        <v>355</v>
      </c>
      <c r="D284" s="2" t="s">
        <v>96</v>
      </c>
      <c r="E284" s="2" t="s">
        <v>445</v>
      </c>
      <c r="F284" s="132">
        <v>0</v>
      </c>
      <c r="G284" s="72">
        <v>0</v>
      </c>
      <c r="H284" s="73">
        <f t="shared" si="21"/>
        <v>0</v>
      </c>
    </row>
    <row r="285" spans="1:8" ht="15.75" customHeight="1">
      <c r="A285" s="104" t="s">
        <v>525</v>
      </c>
      <c r="B285" s="2"/>
      <c r="C285" s="102"/>
      <c r="D285" s="2"/>
      <c r="E285" s="2"/>
      <c r="F285" s="134">
        <f>SUM(F286:F287)</f>
        <v>65344</v>
      </c>
      <c r="G285" s="115">
        <f>SUM(G286:G287)</f>
        <v>65344</v>
      </c>
      <c r="H285" s="73"/>
    </row>
    <row r="286" spans="1:8" ht="15.75" customHeight="1">
      <c r="A286" s="39" t="s">
        <v>61</v>
      </c>
      <c r="B286" s="2" t="s">
        <v>121</v>
      </c>
      <c r="C286" s="101" t="s">
        <v>356</v>
      </c>
      <c r="D286" s="2" t="s">
        <v>96</v>
      </c>
      <c r="E286" s="2" t="s">
        <v>445</v>
      </c>
      <c r="F286" s="132">
        <v>26000</v>
      </c>
      <c r="G286" s="72">
        <v>26000</v>
      </c>
      <c r="H286" s="73">
        <f t="shared" si="21"/>
        <v>0</v>
      </c>
    </row>
    <row r="287" spans="1:8" ht="15.75" customHeight="1" thickBot="1">
      <c r="A287" s="81" t="s">
        <v>64</v>
      </c>
      <c r="B287" s="2" t="s">
        <v>121</v>
      </c>
      <c r="C287" s="101" t="s">
        <v>357</v>
      </c>
      <c r="D287" s="2" t="s">
        <v>96</v>
      </c>
      <c r="E287" s="2" t="s">
        <v>445</v>
      </c>
      <c r="F287" s="132">
        <v>39344</v>
      </c>
      <c r="G287" s="72">
        <v>39344</v>
      </c>
      <c r="H287" s="73">
        <f t="shared" si="21"/>
        <v>0</v>
      </c>
    </row>
    <row r="288" spans="1:8" ht="13.5" customHeight="1" thickBot="1">
      <c r="A288" s="91" t="s">
        <v>109</v>
      </c>
      <c r="B288" s="92"/>
      <c r="C288" s="69"/>
      <c r="D288" s="69"/>
      <c r="E288" s="69"/>
      <c r="F288" s="145">
        <f>SUM(F290+F301+F307+F310+F313+F316)</f>
        <v>772620</v>
      </c>
      <c r="G288" s="145">
        <f>SUM(G290+G301+G307+G310+G313+G316)</f>
        <v>530439.4600000001</v>
      </c>
      <c r="H288" s="94">
        <f aca="true" t="shared" si="22" ref="H288:H298">F288-G288</f>
        <v>242180.53999999992</v>
      </c>
    </row>
    <row r="289" spans="1:8" ht="13.5" customHeight="1">
      <c r="A289" s="124"/>
      <c r="B289" s="125"/>
      <c r="C289" s="52"/>
      <c r="D289" s="52"/>
      <c r="E289" s="52"/>
      <c r="F289" s="136">
        <f>SUM(F290+F301)</f>
        <v>532400</v>
      </c>
      <c r="G289" s="136">
        <f>SUM(G290+G301)</f>
        <v>421219.99000000005</v>
      </c>
      <c r="H289" s="126">
        <f t="shared" si="22"/>
        <v>111180.00999999995</v>
      </c>
    </row>
    <row r="290" spans="1:8" ht="13.5" customHeight="1">
      <c r="A290" s="78" t="s">
        <v>71</v>
      </c>
      <c r="B290" s="90"/>
      <c r="C290" s="2"/>
      <c r="D290" s="2"/>
      <c r="E290" s="2"/>
      <c r="F290" s="79">
        <f>SUM(F291:F300)</f>
        <v>497400</v>
      </c>
      <c r="G290" s="79">
        <f>SUM(G291:G300)</f>
        <v>396529.59</v>
      </c>
      <c r="H290" s="80">
        <f t="shared" si="22"/>
        <v>100870.40999999997</v>
      </c>
    </row>
    <row r="291" spans="1:8" ht="13.5" customHeight="1">
      <c r="A291" s="39" t="s">
        <v>53</v>
      </c>
      <c r="B291" s="2" t="s">
        <v>122</v>
      </c>
      <c r="C291" s="2" t="s">
        <v>360</v>
      </c>
      <c r="D291" s="2" t="s">
        <v>96</v>
      </c>
      <c r="E291" s="2" t="s">
        <v>445</v>
      </c>
      <c r="F291" s="132">
        <v>260000</v>
      </c>
      <c r="G291" s="72">
        <v>249567.66</v>
      </c>
      <c r="H291" s="73">
        <f t="shared" si="22"/>
        <v>10432.339999999997</v>
      </c>
    </row>
    <row r="292" spans="1:8" ht="13.5" customHeight="1">
      <c r="A292" s="39" t="s">
        <v>54</v>
      </c>
      <c r="B292" s="2" t="s">
        <v>122</v>
      </c>
      <c r="C292" s="2" t="s">
        <v>361</v>
      </c>
      <c r="D292" s="2" t="s">
        <v>96</v>
      </c>
      <c r="E292" s="2" t="s">
        <v>445</v>
      </c>
      <c r="F292" s="132">
        <v>75000</v>
      </c>
      <c r="G292" s="72">
        <v>71143.94</v>
      </c>
      <c r="H292" s="73">
        <f t="shared" si="22"/>
        <v>3856.0599999999977</v>
      </c>
    </row>
    <row r="293" spans="1:8" ht="13.5" customHeight="1">
      <c r="A293" s="39" t="s">
        <v>158</v>
      </c>
      <c r="B293" s="2" t="s">
        <v>122</v>
      </c>
      <c r="C293" s="2" t="s">
        <v>362</v>
      </c>
      <c r="D293" s="2" t="s">
        <v>96</v>
      </c>
      <c r="E293" s="2" t="s">
        <v>445</v>
      </c>
      <c r="F293" s="132">
        <v>1300</v>
      </c>
      <c r="G293" s="72">
        <v>1100</v>
      </c>
      <c r="H293" s="73">
        <f>F293-G293</f>
        <v>200</v>
      </c>
    </row>
    <row r="294" spans="1:8" ht="13.5" customHeight="1">
      <c r="A294" s="39" t="s">
        <v>56</v>
      </c>
      <c r="B294" s="2" t="s">
        <v>122</v>
      </c>
      <c r="C294" s="2" t="s">
        <v>363</v>
      </c>
      <c r="D294" s="2" t="s">
        <v>96</v>
      </c>
      <c r="E294" s="2" t="s">
        <v>445</v>
      </c>
      <c r="F294" s="132">
        <v>5000</v>
      </c>
      <c r="G294" s="72">
        <v>2664.59</v>
      </c>
      <c r="H294" s="73">
        <f t="shared" si="22"/>
        <v>2335.41</v>
      </c>
    </row>
    <row r="295" spans="1:8" ht="13.5" customHeight="1">
      <c r="A295" s="39" t="s">
        <v>69</v>
      </c>
      <c r="B295" s="2" t="s">
        <v>122</v>
      </c>
      <c r="C295" s="102" t="s">
        <v>364</v>
      </c>
      <c r="D295" s="2" t="s">
        <v>96</v>
      </c>
      <c r="E295" s="2" t="s">
        <v>445</v>
      </c>
      <c r="F295" s="132">
        <v>80000</v>
      </c>
      <c r="G295" s="72">
        <v>27053.4</v>
      </c>
      <c r="H295" s="73">
        <f t="shared" si="22"/>
        <v>52946.6</v>
      </c>
    </row>
    <row r="296" spans="1:8" ht="13.5" customHeight="1">
      <c r="A296" s="39" t="s">
        <v>58</v>
      </c>
      <c r="B296" s="2" t="s">
        <v>122</v>
      </c>
      <c r="C296" s="2" t="s">
        <v>365</v>
      </c>
      <c r="D296" s="2" t="s">
        <v>96</v>
      </c>
      <c r="E296" s="2" t="s">
        <v>445</v>
      </c>
      <c r="F296" s="132">
        <v>32100</v>
      </c>
      <c r="G296" s="72">
        <v>19000</v>
      </c>
      <c r="H296" s="73">
        <f t="shared" si="22"/>
        <v>13100</v>
      </c>
    </row>
    <row r="297" spans="1:8" ht="13.5" customHeight="1">
      <c r="A297" s="39" t="s">
        <v>59</v>
      </c>
      <c r="B297" s="2" t="s">
        <v>122</v>
      </c>
      <c r="C297" s="2" t="s">
        <v>327</v>
      </c>
      <c r="D297" s="2" t="s">
        <v>96</v>
      </c>
      <c r="E297" s="2" t="s">
        <v>445</v>
      </c>
      <c r="F297" s="132">
        <v>32000</v>
      </c>
      <c r="G297" s="72">
        <v>25000</v>
      </c>
      <c r="H297" s="73">
        <f t="shared" si="22"/>
        <v>7000</v>
      </c>
    </row>
    <row r="298" spans="1:8" ht="13.5" customHeight="1">
      <c r="A298" s="39" t="s">
        <v>60</v>
      </c>
      <c r="B298" s="2" t="s">
        <v>122</v>
      </c>
      <c r="C298" s="2" t="s">
        <v>366</v>
      </c>
      <c r="D298" s="2" t="s">
        <v>96</v>
      </c>
      <c r="E298" s="2" t="s">
        <v>445</v>
      </c>
      <c r="F298" s="132">
        <v>2000</v>
      </c>
      <c r="G298" s="72">
        <v>1000</v>
      </c>
      <c r="H298" s="73">
        <f t="shared" si="22"/>
        <v>1000</v>
      </c>
    </row>
    <row r="299" spans="1:8" ht="13.5" customHeight="1">
      <c r="A299" s="39" t="s">
        <v>61</v>
      </c>
      <c r="B299" s="2" t="s">
        <v>122</v>
      </c>
      <c r="C299" s="2" t="s">
        <v>367</v>
      </c>
      <c r="D299" s="2" t="s">
        <v>96</v>
      </c>
      <c r="E299" s="2" t="s">
        <v>445</v>
      </c>
      <c r="F299" s="132">
        <v>5000</v>
      </c>
      <c r="G299" s="72">
        <v>0</v>
      </c>
      <c r="H299" s="73">
        <f aca="true" t="shared" si="23" ref="H299:H306">F299-G299</f>
        <v>5000</v>
      </c>
    </row>
    <row r="300" spans="1:8" ht="15.75" customHeight="1">
      <c r="A300" s="81" t="s">
        <v>64</v>
      </c>
      <c r="B300" s="2" t="s">
        <v>122</v>
      </c>
      <c r="C300" s="102" t="s">
        <v>368</v>
      </c>
      <c r="D300" s="2" t="s">
        <v>96</v>
      </c>
      <c r="E300" s="2" t="s">
        <v>445</v>
      </c>
      <c r="F300" s="132">
        <v>5000</v>
      </c>
      <c r="G300" s="72">
        <v>0</v>
      </c>
      <c r="H300" s="73">
        <f t="shared" si="23"/>
        <v>5000</v>
      </c>
    </row>
    <row r="301" spans="1:8" ht="13.5" customHeight="1">
      <c r="A301" s="78" t="s">
        <v>72</v>
      </c>
      <c r="B301" s="2"/>
      <c r="C301" s="2"/>
      <c r="D301" s="2"/>
      <c r="E301" s="2"/>
      <c r="F301" s="79">
        <f>SUM(F302:F306)</f>
        <v>35000</v>
      </c>
      <c r="G301" s="79">
        <f>SUM(G302:G306)</f>
        <v>24690.4</v>
      </c>
      <c r="H301" s="80">
        <f t="shared" si="23"/>
        <v>10309.599999999999</v>
      </c>
    </row>
    <row r="302" spans="1:8" ht="13.5" customHeight="1">
      <c r="A302" s="39" t="s">
        <v>158</v>
      </c>
      <c r="B302" s="2" t="s">
        <v>122</v>
      </c>
      <c r="C302" s="2" t="s">
        <v>369</v>
      </c>
      <c r="D302" s="2" t="s">
        <v>108</v>
      </c>
      <c r="E302" s="2" t="s">
        <v>445</v>
      </c>
      <c r="F302" s="132">
        <v>0</v>
      </c>
      <c r="G302" s="107">
        <v>0</v>
      </c>
      <c r="H302" s="73">
        <f t="shared" si="23"/>
        <v>0</v>
      </c>
    </row>
    <row r="303" spans="1:8" ht="13.5" customHeight="1">
      <c r="A303" s="39" t="s">
        <v>58</v>
      </c>
      <c r="B303" s="2" t="s">
        <v>122</v>
      </c>
      <c r="C303" s="2" t="s">
        <v>365</v>
      </c>
      <c r="D303" s="2" t="s">
        <v>108</v>
      </c>
      <c r="E303" s="2" t="s">
        <v>445</v>
      </c>
      <c r="F303" s="133">
        <v>0</v>
      </c>
      <c r="G303" s="83">
        <v>0</v>
      </c>
      <c r="H303" s="73">
        <f>F303-G303</f>
        <v>0</v>
      </c>
    </row>
    <row r="304" spans="1:8" ht="13.5" customHeight="1">
      <c r="A304" s="39" t="s">
        <v>59</v>
      </c>
      <c r="B304" s="2" t="s">
        <v>122</v>
      </c>
      <c r="C304" s="2" t="s">
        <v>327</v>
      </c>
      <c r="D304" s="2" t="s">
        <v>108</v>
      </c>
      <c r="E304" s="2" t="s">
        <v>445</v>
      </c>
      <c r="F304" s="133">
        <v>0</v>
      </c>
      <c r="G304" s="83">
        <v>0</v>
      </c>
      <c r="H304" s="73">
        <f>F304-G304</f>
        <v>0</v>
      </c>
    </row>
    <row r="305" spans="1:8" ht="13.5" customHeight="1">
      <c r="A305" s="39" t="s">
        <v>61</v>
      </c>
      <c r="B305" s="2" t="s">
        <v>122</v>
      </c>
      <c r="C305" s="2" t="s">
        <v>367</v>
      </c>
      <c r="D305" s="2" t="s">
        <v>108</v>
      </c>
      <c r="E305" s="2" t="s">
        <v>445</v>
      </c>
      <c r="F305" s="133">
        <v>2509.6</v>
      </c>
      <c r="G305" s="83">
        <v>0</v>
      </c>
      <c r="H305" s="73">
        <f t="shared" si="23"/>
        <v>2509.6</v>
      </c>
    </row>
    <row r="306" spans="1:8" ht="16.5" customHeight="1">
      <c r="A306" s="99" t="s">
        <v>63</v>
      </c>
      <c r="B306" s="2" t="s">
        <v>122</v>
      </c>
      <c r="C306" s="102" t="s">
        <v>368</v>
      </c>
      <c r="D306" s="2" t="s">
        <v>108</v>
      </c>
      <c r="E306" s="2" t="s">
        <v>445</v>
      </c>
      <c r="F306" s="133">
        <v>32490.4</v>
      </c>
      <c r="G306" s="83">
        <v>24690.4</v>
      </c>
      <c r="H306" s="73">
        <f t="shared" si="23"/>
        <v>7800</v>
      </c>
    </row>
    <row r="307" spans="1:8" ht="23.25" customHeight="1">
      <c r="A307" s="78" t="s">
        <v>208</v>
      </c>
      <c r="B307" s="2"/>
      <c r="C307" s="102"/>
      <c r="D307" s="2"/>
      <c r="E307" s="2"/>
      <c r="F307" s="79">
        <f>SUM(F308:F309)</f>
        <v>66000</v>
      </c>
      <c r="G307" s="79">
        <f>SUM(G308:G309)</f>
        <v>4378.76</v>
      </c>
      <c r="H307" s="80">
        <f aca="true" t="shared" si="24" ref="H307:H356">F307-G307</f>
        <v>61621.24</v>
      </c>
    </row>
    <row r="308" spans="1:8" ht="16.5" customHeight="1">
      <c r="A308" s="39" t="s">
        <v>53</v>
      </c>
      <c r="B308" s="2" t="s">
        <v>122</v>
      </c>
      <c r="C308" s="2" t="s">
        <v>358</v>
      </c>
      <c r="D308" s="2" t="s">
        <v>96</v>
      </c>
      <c r="E308" s="2" t="s">
        <v>445</v>
      </c>
      <c r="F308" s="132">
        <v>48000</v>
      </c>
      <c r="G308" s="72">
        <v>0</v>
      </c>
      <c r="H308" s="73">
        <f t="shared" si="24"/>
        <v>48000</v>
      </c>
    </row>
    <row r="309" spans="1:8" ht="16.5" customHeight="1">
      <c r="A309" s="39" t="s">
        <v>54</v>
      </c>
      <c r="B309" s="2" t="s">
        <v>122</v>
      </c>
      <c r="C309" s="2" t="s">
        <v>359</v>
      </c>
      <c r="D309" s="2" t="s">
        <v>96</v>
      </c>
      <c r="E309" s="2" t="s">
        <v>445</v>
      </c>
      <c r="F309" s="132">
        <v>18000</v>
      </c>
      <c r="G309" s="72">
        <v>4378.76</v>
      </c>
      <c r="H309" s="73">
        <f t="shared" si="24"/>
        <v>13621.24</v>
      </c>
    </row>
    <row r="310" spans="1:8" ht="23.25" customHeight="1">
      <c r="A310" s="78" t="s">
        <v>208</v>
      </c>
      <c r="B310" s="2"/>
      <c r="C310" s="102"/>
      <c r="D310" s="2"/>
      <c r="E310" s="2"/>
      <c r="F310" s="134">
        <f>SUM(F311:F312)</f>
        <v>24220</v>
      </c>
      <c r="G310" s="79">
        <f>SUM(G311:G312)</f>
        <v>0</v>
      </c>
      <c r="H310" s="80">
        <f aca="true" t="shared" si="25" ref="H310:H315">F310-G310</f>
        <v>24220</v>
      </c>
    </row>
    <row r="311" spans="1:8" ht="13.5" customHeight="1">
      <c r="A311" s="39" t="s">
        <v>53</v>
      </c>
      <c r="B311" s="2" t="s">
        <v>122</v>
      </c>
      <c r="C311" s="2" t="s">
        <v>206</v>
      </c>
      <c r="D311" s="2" t="s">
        <v>116</v>
      </c>
      <c r="E311" s="2" t="s">
        <v>445</v>
      </c>
      <c r="F311" s="132">
        <v>18600</v>
      </c>
      <c r="G311" s="71">
        <v>0</v>
      </c>
      <c r="H311" s="73">
        <f t="shared" si="25"/>
        <v>18600</v>
      </c>
    </row>
    <row r="312" spans="1:8" ht="15" customHeight="1">
      <c r="A312" s="39" t="s">
        <v>54</v>
      </c>
      <c r="B312" s="2" t="s">
        <v>122</v>
      </c>
      <c r="C312" s="2" t="s">
        <v>207</v>
      </c>
      <c r="D312" s="2" t="s">
        <v>116</v>
      </c>
      <c r="E312" s="2" t="s">
        <v>445</v>
      </c>
      <c r="F312" s="132">
        <v>5620</v>
      </c>
      <c r="G312" s="71">
        <v>0</v>
      </c>
      <c r="H312" s="73">
        <f t="shared" si="25"/>
        <v>5620</v>
      </c>
    </row>
    <row r="313" spans="1:8" ht="21.75" customHeight="1">
      <c r="A313" s="78" t="s">
        <v>208</v>
      </c>
      <c r="B313" s="2"/>
      <c r="C313" s="102"/>
      <c r="D313" s="2"/>
      <c r="E313" s="2"/>
      <c r="F313" s="134">
        <f>SUM(F314:F315)</f>
        <v>150000</v>
      </c>
      <c r="G313" s="79">
        <f>SUM(G314:G315)</f>
        <v>104840.71</v>
      </c>
      <c r="H313" s="80">
        <f t="shared" si="25"/>
        <v>45159.28999999999</v>
      </c>
    </row>
    <row r="314" spans="1:8" ht="13.5" customHeight="1">
      <c r="A314" s="39" t="s">
        <v>53</v>
      </c>
      <c r="B314" s="2" t="s">
        <v>122</v>
      </c>
      <c r="C314" s="2" t="s">
        <v>516</v>
      </c>
      <c r="D314" s="2" t="s">
        <v>112</v>
      </c>
      <c r="E314" s="2" t="s">
        <v>445</v>
      </c>
      <c r="F314" s="132">
        <v>114300</v>
      </c>
      <c r="G314" s="71">
        <v>80522.83</v>
      </c>
      <c r="H314" s="73">
        <f t="shared" si="25"/>
        <v>33777.17</v>
      </c>
    </row>
    <row r="315" spans="1:8" ht="13.5" customHeight="1">
      <c r="A315" s="39" t="s">
        <v>54</v>
      </c>
      <c r="B315" s="2" t="s">
        <v>122</v>
      </c>
      <c r="C315" s="2" t="s">
        <v>517</v>
      </c>
      <c r="D315" s="2" t="s">
        <v>112</v>
      </c>
      <c r="E315" s="2" t="s">
        <v>445</v>
      </c>
      <c r="F315" s="132">
        <v>35700</v>
      </c>
      <c r="G315" s="71">
        <v>24317.88</v>
      </c>
      <c r="H315" s="73">
        <f t="shared" si="25"/>
        <v>11382.119999999999</v>
      </c>
    </row>
    <row r="316" spans="1:8" ht="13.5" customHeight="1">
      <c r="A316" s="104" t="s">
        <v>243</v>
      </c>
      <c r="B316" s="2"/>
      <c r="C316" s="102"/>
      <c r="D316" s="2"/>
      <c r="E316" s="2"/>
      <c r="F316" s="134">
        <f>SUM(F317:F318)</f>
        <v>0</v>
      </c>
      <c r="G316" s="79">
        <f>SUM(G317:G318)</f>
        <v>0</v>
      </c>
      <c r="H316" s="80">
        <f t="shared" si="24"/>
        <v>0</v>
      </c>
    </row>
    <row r="317" spans="1:8" ht="13.5" customHeight="1">
      <c r="A317" s="39" t="s">
        <v>59</v>
      </c>
      <c r="B317" s="2" t="s">
        <v>122</v>
      </c>
      <c r="C317" s="101" t="s">
        <v>246</v>
      </c>
      <c r="D317" s="2" t="s">
        <v>112</v>
      </c>
      <c r="E317" s="2" t="s">
        <v>454</v>
      </c>
      <c r="F317" s="132">
        <v>0</v>
      </c>
      <c r="G317" s="72">
        <v>0</v>
      </c>
      <c r="H317" s="73">
        <f>F317-G317</f>
        <v>0</v>
      </c>
    </row>
    <row r="318" spans="1:8" ht="14.25" customHeight="1" thickBot="1">
      <c r="A318" s="81" t="s">
        <v>64</v>
      </c>
      <c r="B318" s="2" t="s">
        <v>122</v>
      </c>
      <c r="C318" s="101" t="s">
        <v>282</v>
      </c>
      <c r="D318" s="2" t="s">
        <v>112</v>
      </c>
      <c r="E318" s="2" t="s">
        <v>454</v>
      </c>
      <c r="F318" s="71">
        <v>0</v>
      </c>
      <c r="G318" s="72">
        <v>0</v>
      </c>
      <c r="H318" s="73">
        <f>F318-G318</f>
        <v>0</v>
      </c>
    </row>
    <row r="319" spans="1:8" ht="13.5" customHeight="1" thickBot="1">
      <c r="A319" s="91" t="s">
        <v>202</v>
      </c>
      <c r="B319" s="69"/>
      <c r="C319" s="69"/>
      <c r="D319" s="69"/>
      <c r="E319" s="69"/>
      <c r="F319" s="135">
        <f>SUM(F320+F329+F340+F351+F357+F366+F369+F372+F375+F377+F380+F382+F388)</f>
        <v>6299000</v>
      </c>
      <c r="G319" s="145">
        <f>SUM(G320+G329+G340+G351+G357+G366+G369+G372+G375+G377+G380+G382+G388)</f>
        <v>4794108.35</v>
      </c>
      <c r="H319" s="94">
        <f t="shared" si="24"/>
        <v>1504891.6500000004</v>
      </c>
    </row>
    <row r="320" spans="1:8" ht="21.75" customHeight="1">
      <c r="A320" s="78" t="s">
        <v>201</v>
      </c>
      <c r="B320" s="2"/>
      <c r="C320" s="2"/>
      <c r="D320" s="2"/>
      <c r="E320" s="2"/>
      <c r="F320" s="108">
        <f>F321+F325</f>
        <v>21200</v>
      </c>
      <c r="G320" s="108">
        <f>G321+G325</f>
        <v>21200</v>
      </c>
      <c r="H320" s="80">
        <f t="shared" si="24"/>
        <v>0</v>
      </c>
    </row>
    <row r="321" spans="1:8" ht="13.5" customHeight="1">
      <c r="A321" s="129" t="s">
        <v>522</v>
      </c>
      <c r="B321" s="128"/>
      <c r="C321" s="114"/>
      <c r="D321" s="2"/>
      <c r="E321" s="2"/>
      <c r="F321" s="108">
        <f>SUM(F322:F324)</f>
        <v>11200</v>
      </c>
      <c r="G321" s="108">
        <f>SUM(G322:G324)</f>
        <v>11200</v>
      </c>
      <c r="H321" s="80">
        <f t="shared" si="24"/>
        <v>0</v>
      </c>
    </row>
    <row r="322" spans="1:8" ht="13.5" customHeight="1">
      <c r="A322" s="39" t="s">
        <v>59</v>
      </c>
      <c r="B322" s="2" t="s">
        <v>123</v>
      </c>
      <c r="C322" s="2" t="s">
        <v>318</v>
      </c>
      <c r="D322" s="2" t="s">
        <v>96</v>
      </c>
      <c r="E322" s="2" t="s">
        <v>445</v>
      </c>
      <c r="F322" s="110">
        <v>6700</v>
      </c>
      <c r="G322" s="107">
        <v>6700</v>
      </c>
      <c r="H322" s="73">
        <f t="shared" si="24"/>
        <v>0</v>
      </c>
    </row>
    <row r="323" spans="1:8" ht="13.5" customHeight="1">
      <c r="A323" s="39" t="s">
        <v>60</v>
      </c>
      <c r="B323" s="2" t="s">
        <v>123</v>
      </c>
      <c r="C323" s="2" t="s">
        <v>319</v>
      </c>
      <c r="D323" s="2" t="s">
        <v>96</v>
      </c>
      <c r="E323" s="2" t="s">
        <v>445</v>
      </c>
      <c r="F323" s="110">
        <v>4500</v>
      </c>
      <c r="G323" s="107">
        <v>4500</v>
      </c>
      <c r="H323" s="73">
        <f t="shared" si="24"/>
        <v>0</v>
      </c>
    </row>
    <row r="324" spans="1:8" ht="13.5" customHeight="1">
      <c r="A324" s="81" t="s">
        <v>64</v>
      </c>
      <c r="B324" s="2" t="s">
        <v>123</v>
      </c>
      <c r="C324" s="102" t="s">
        <v>320</v>
      </c>
      <c r="D324" s="2" t="s">
        <v>96</v>
      </c>
      <c r="E324" s="2" t="s">
        <v>445</v>
      </c>
      <c r="F324" s="110">
        <v>0</v>
      </c>
      <c r="G324" s="107">
        <v>0</v>
      </c>
      <c r="H324" s="73">
        <f t="shared" si="24"/>
        <v>0</v>
      </c>
    </row>
    <row r="325" spans="1:8" ht="13.5" customHeight="1">
      <c r="A325" s="130" t="s">
        <v>521</v>
      </c>
      <c r="B325" s="2"/>
      <c r="C325" s="127" t="s">
        <v>157</v>
      </c>
      <c r="D325" s="2"/>
      <c r="E325" s="2"/>
      <c r="F325" s="108">
        <f>SUM(F326:F327)</f>
        <v>10000</v>
      </c>
      <c r="G325" s="108">
        <f>SUM(G326:G327)</f>
        <v>10000</v>
      </c>
      <c r="H325" s="80">
        <f t="shared" si="24"/>
        <v>0</v>
      </c>
    </row>
    <row r="326" spans="1:8" ht="13.5" customHeight="1">
      <c r="A326" s="39" t="s">
        <v>60</v>
      </c>
      <c r="B326" s="2" t="s">
        <v>123</v>
      </c>
      <c r="C326" s="2" t="s">
        <v>323</v>
      </c>
      <c r="D326" s="2" t="s">
        <v>96</v>
      </c>
      <c r="E326" s="2" t="s">
        <v>445</v>
      </c>
      <c r="F326" s="110">
        <v>8500</v>
      </c>
      <c r="G326" s="110">
        <v>8500</v>
      </c>
      <c r="H326" s="73">
        <f>F326-G326</f>
        <v>0</v>
      </c>
    </row>
    <row r="327" spans="1:8" ht="13.5" customHeight="1">
      <c r="A327" s="81" t="s">
        <v>64</v>
      </c>
      <c r="B327" s="2" t="s">
        <v>123</v>
      </c>
      <c r="C327" s="2" t="s">
        <v>324</v>
      </c>
      <c r="D327" s="2" t="s">
        <v>96</v>
      </c>
      <c r="E327" s="2" t="s">
        <v>445</v>
      </c>
      <c r="F327" s="110">
        <v>1500</v>
      </c>
      <c r="G327" s="107">
        <v>1500</v>
      </c>
      <c r="H327" s="73">
        <f>F327-G327</f>
        <v>0</v>
      </c>
    </row>
    <row r="328" spans="1:8" ht="13.5" customHeight="1">
      <c r="A328" s="123"/>
      <c r="B328" s="2"/>
      <c r="C328" s="2"/>
      <c r="D328" s="2"/>
      <c r="E328" s="2"/>
      <c r="F328" s="108">
        <f>F329+F340+F351</f>
        <v>3006000</v>
      </c>
      <c r="G328" s="108">
        <f>G329+G340+G351</f>
        <v>2927122.3400000003</v>
      </c>
      <c r="H328" s="73"/>
    </row>
    <row r="329" spans="1:8" ht="13.5" customHeight="1">
      <c r="A329" s="78" t="s">
        <v>200</v>
      </c>
      <c r="B329" s="2"/>
      <c r="C329" s="2"/>
      <c r="D329" s="2"/>
      <c r="E329" s="2"/>
      <c r="F329" s="79">
        <f>SUM(F330:F339)</f>
        <v>2766000</v>
      </c>
      <c r="G329" s="79">
        <f>SUM(G330:G339)</f>
        <v>2716188.3000000003</v>
      </c>
      <c r="H329" s="80">
        <f t="shared" si="24"/>
        <v>49811.69999999972</v>
      </c>
    </row>
    <row r="330" spans="1:8" ht="13.5" customHeight="1">
      <c r="A330" s="39" t="s">
        <v>53</v>
      </c>
      <c r="B330" s="2" t="s">
        <v>123</v>
      </c>
      <c r="C330" s="2" t="s">
        <v>370</v>
      </c>
      <c r="D330" s="2" t="s">
        <v>96</v>
      </c>
      <c r="E330" s="2" t="s">
        <v>445</v>
      </c>
      <c r="F330" s="133">
        <v>2040000</v>
      </c>
      <c r="G330" s="83">
        <v>2040000</v>
      </c>
      <c r="H330" s="73">
        <f t="shared" si="24"/>
        <v>0</v>
      </c>
    </row>
    <row r="331" spans="1:8" ht="13.5" customHeight="1">
      <c r="A331" s="39" t="s">
        <v>54</v>
      </c>
      <c r="B331" s="2" t="s">
        <v>123</v>
      </c>
      <c r="C331" s="2" t="s">
        <v>371</v>
      </c>
      <c r="D331" s="2" t="s">
        <v>96</v>
      </c>
      <c r="E331" s="2" t="s">
        <v>445</v>
      </c>
      <c r="F331" s="133">
        <v>629000</v>
      </c>
      <c r="G331" s="83">
        <v>619615.38</v>
      </c>
      <c r="H331" s="73">
        <f t="shared" si="24"/>
        <v>9384.619999999995</v>
      </c>
    </row>
    <row r="332" spans="1:8" ht="13.5" customHeight="1">
      <c r="A332" s="39" t="s">
        <v>158</v>
      </c>
      <c r="B332" s="2" t="s">
        <v>123</v>
      </c>
      <c r="C332" s="2" t="s">
        <v>372</v>
      </c>
      <c r="D332" s="2" t="s">
        <v>96</v>
      </c>
      <c r="E332" s="2" t="s">
        <v>445</v>
      </c>
      <c r="F332" s="133">
        <v>5000</v>
      </c>
      <c r="G332" s="83">
        <v>4270</v>
      </c>
      <c r="H332" s="73">
        <f t="shared" si="24"/>
        <v>730</v>
      </c>
    </row>
    <row r="333" spans="1:8" ht="13.5" customHeight="1">
      <c r="A333" s="39" t="s">
        <v>56</v>
      </c>
      <c r="B333" s="2" t="s">
        <v>123</v>
      </c>
      <c r="C333" s="2" t="s">
        <v>373</v>
      </c>
      <c r="D333" s="2" t="s">
        <v>96</v>
      </c>
      <c r="E333" s="2" t="s">
        <v>445</v>
      </c>
      <c r="F333" s="133">
        <v>18000</v>
      </c>
      <c r="G333" s="83">
        <v>8847.43</v>
      </c>
      <c r="H333" s="73">
        <f>F333-G333</f>
        <v>9152.57</v>
      </c>
    </row>
    <row r="334" spans="1:8" ht="13.5" customHeight="1">
      <c r="A334" s="39" t="s">
        <v>57</v>
      </c>
      <c r="B334" s="2" t="s">
        <v>123</v>
      </c>
      <c r="C334" s="2" t="s">
        <v>374</v>
      </c>
      <c r="D334" s="2" t="s">
        <v>96</v>
      </c>
      <c r="E334" s="2" t="s">
        <v>445</v>
      </c>
      <c r="F334" s="133">
        <v>0</v>
      </c>
      <c r="G334" s="83">
        <v>0</v>
      </c>
      <c r="H334" s="73">
        <f>F334-G334</f>
        <v>0</v>
      </c>
    </row>
    <row r="335" spans="1:8" ht="13.5" customHeight="1">
      <c r="A335" s="39" t="s">
        <v>58</v>
      </c>
      <c r="B335" s="2" t="s">
        <v>123</v>
      </c>
      <c r="C335" s="2" t="s">
        <v>375</v>
      </c>
      <c r="D335" s="2" t="s">
        <v>96</v>
      </c>
      <c r="E335" s="2" t="s">
        <v>445</v>
      </c>
      <c r="F335" s="133">
        <v>0</v>
      </c>
      <c r="G335" s="83">
        <v>0</v>
      </c>
      <c r="H335" s="73">
        <f t="shared" si="24"/>
        <v>0</v>
      </c>
    </row>
    <row r="336" spans="1:8" ht="13.5" customHeight="1">
      <c r="A336" s="39" t="s">
        <v>59</v>
      </c>
      <c r="B336" s="2" t="s">
        <v>123</v>
      </c>
      <c r="C336" s="2" t="s">
        <v>376</v>
      </c>
      <c r="D336" s="2" t="s">
        <v>96</v>
      </c>
      <c r="E336" s="2" t="s">
        <v>445</v>
      </c>
      <c r="F336" s="133">
        <v>55500</v>
      </c>
      <c r="G336" s="83">
        <v>33819.49</v>
      </c>
      <c r="H336" s="73">
        <f t="shared" si="24"/>
        <v>21680.510000000002</v>
      </c>
    </row>
    <row r="337" spans="1:8" ht="13.5" customHeight="1">
      <c r="A337" s="39" t="s">
        <v>60</v>
      </c>
      <c r="B337" s="2" t="s">
        <v>123</v>
      </c>
      <c r="C337" s="2" t="s">
        <v>377</v>
      </c>
      <c r="D337" s="2" t="s">
        <v>96</v>
      </c>
      <c r="E337" s="2" t="s">
        <v>445</v>
      </c>
      <c r="F337" s="133">
        <v>1000</v>
      </c>
      <c r="G337" s="83">
        <v>1000</v>
      </c>
      <c r="H337" s="73">
        <f t="shared" si="24"/>
        <v>0</v>
      </c>
    </row>
    <row r="338" spans="1:8" ht="13.5" customHeight="1">
      <c r="A338" s="39" t="s">
        <v>61</v>
      </c>
      <c r="B338" s="2" t="s">
        <v>123</v>
      </c>
      <c r="C338" s="2" t="s">
        <v>378</v>
      </c>
      <c r="D338" s="2" t="s">
        <v>96</v>
      </c>
      <c r="E338" s="2" t="s">
        <v>445</v>
      </c>
      <c r="F338" s="132">
        <v>0</v>
      </c>
      <c r="G338" s="72">
        <v>0</v>
      </c>
      <c r="H338" s="73">
        <f t="shared" si="24"/>
        <v>0</v>
      </c>
    </row>
    <row r="339" spans="1:8" ht="15.75" customHeight="1">
      <c r="A339" s="39" t="s">
        <v>63</v>
      </c>
      <c r="B339" s="2" t="s">
        <v>123</v>
      </c>
      <c r="C339" s="102" t="s">
        <v>379</v>
      </c>
      <c r="D339" s="2" t="s">
        <v>96</v>
      </c>
      <c r="E339" s="2" t="s">
        <v>445</v>
      </c>
      <c r="F339" s="133">
        <v>17500</v>
      </c>
      <c r="G339" s="84">
        <v>8636</v>
      </c>
      <c r="H339" s="73">
        <f t="shared" si="24"/>
        <v>8864</v>
      </c>
    </row>
    <row r="340" spans="1:8" ht="13.5" customHeight="1">
      <c r="A340" s="78" t="s">
        <v>198</v>
      </c>
      <c r="B340" s="2"/>
      <c r="C340" s="2"/>
      <c r="D340" s="2"/>
      <c r="E340" s="2"/>
      <c r="F340" s="79">
        <f>SUM(F341:F350)</f>
        <v>165000</v>
      </c>
      <c r="G340" s="79">
        <f>SUM(G341:G350)</f>
        <v>135934.04</v>
      </c>
      <c r="H340" s="80">
        <f t="shared" si="24"/>
        <v>29065.959999999992</v>
      </c>
    </row>
    <row r="341" spans="1:8" ht="13.5" customHeight="1">
      <c r="A341" s="39" t="s">
        <v>53</v>
      </c>
      <c r="B341" s="2" t="s">
        <v>123</v>
      </c>
      <c r="C341" s="2" t="s">
        <v>370</v>
      </c>
      <c r="D341" s="2" t="s">
        <v>108</v>
      </c>
      <c r="E341" s="2" t="s">
        <v>445</v>
      </c>
      <c r="F341" s="133">
        <v>29072.2</v>
      </c>
      <c r="G341" s="83">
        <v>29072.2</v>
      </c>
      <c r="H341" s="73">
        <f t="shared" si="24"/>
        <v>0</v>
      </c>
    </row>
    <row r="342" spans="1:8" ht="13.5" customHeight="1">
      <c r="A342" s="39" t="s">
        <v>54</v>
      </c>
      <c r="B342" s="2" t="s">
        <v>123</v>
      </c>
      <c r="C342" s="2" t="s">
        <v>371</v>
      </c>
      <c r="D342" s="2" t="s">
        <v>108</v>
      </c>
      <c r="E342" s="2" t="s">
        <v>445</v>
      </c>
      <c r="F342" s="133">
        <v>927.8</v>
      </c>
      <c r="G342" s="83">
        <v>927.8</v>
      </c>
      <c r="H342" s="73">
        <f>F342-G342</f>
        <v>0</v>
      </c>
    </row>
    <row r="343" spans="1:8" ht="13.5" customHeight="1">
      <c r="A343" s="39" t="s">
        <v>158</v>
      </c>
      <c r="B343" s="2" t="s">
        <v>123</v>
      </c>
      <c r="C343" s="2" t="s">
        <v>372</v>
      </c>
      <c r="D343" s="2" t="s">
        <v>108</v>
      </c>
      <c r="E343" s="2" t="s">
        <v>445</v>
      </c>
      <c r="F343" s="133">
        <v>0</v>
      </c>
      <c r="G343" s="83">
        <v>0</v>
      </c>
      <c r="H343" s="73">
        <f>F343-G343</f>
        <v>0</v>
      </c>
    </row>
    <row r="344" spans="1:8" ht="13.5" customHeight="1">
      <c r="A344" s="39" t="s">
        <v>57</v>
      </c>
      <c r="B344" s="2" t="s">
        <v>123</v>
      </c>
      <c r="C344" s="2" t="s">
        <v>373</v>
      </c>
      <c r="D344" s="2" t="s">
        <v>108</v>
      </c>
      <c r="E344" s="2" t="s">
        <v>445</v>
      </c>
      <c r="F344" s="133">
        <v>36000</v>
      </c>
      <c r="G344" s="83">
        <v>33000</v>
      </c>
      <c r="H344" s="73">
        <f>F344-G344</f>
        <v>3000</v>
      </c>
    </row>
    <row r="345" spans="1:8" ht="13.5" customHeight="1">
      <c r="A345" s="39" t="s">
        <v>57</v>
      </c>
      <c r="B345" s="2" t="s">
        <v>123</v>
      </c>
      <c r="C345" s="2" t="s">
        <v>380</v>
      </c>
      <c r="D345" s="2" t="s">
        <v>108</v>
      </c>
      <c r="E345" s="2" t="s">
        <v>445</v>
      </c>
      <c r="F345" s="133">
        <v>0</v>
      </c>
      <c r="G345" s="83">
        <v>0</v>
      </c>
      <c r="H345" s="73">
        <f>F345-G345</f>
        <v>0</v>
      </c>
    </row>
    <row r="346" spans="1:8" ht="13.5" customHeight="1">
      <c r="A346" s="39" t="s">
        <v>58</v>
      </c>
      <c r="B346" s="2" t="s">
        <v>123</v>
      </c>
      <c r="C346" s="2" t="s">
        <v>375</v>
      </c>
      <c r="D346" s="2" t="s">
        <v>108</v>
      </c>
      <c r="E346" s="2" t="s">
        <v>445</v>
      </c>
      <c r="F346" s="132">
        <v>0</v>
      </c>
      <c r="G346" s="71">
        <v>0</v>
      </c>
      <c r="H346" s="73">
        <f>F346-G346</f>
        <v>0</v>
      </c>
    </row>
    <row r="347" spans="1:8" ht="13.5" customHeight="1">
      <c r="A347" s="39" t="s">
        <v>59</v>
      </c>
      <c r="B347" s="2" t="s">
        <v>123</v>
      </c>
      <c r="C347" s="2" t="s">
        <v>376</v>
      </c>
      <c r="D347" s="2" t="s">
        <v>108</v>
      </c>
      <c r="E347" s="2" t="s">
        <v>445</v>
      </c>
      <c r="F347" s="132">
        <v>65530</v>
      </c>
      <c r="G347" s="71">
        <v>50524.04</v>
      </c>
      <c r="H347" s="73">
        <f t="shared" si="24"/>
        <v>15005.96</v>
      </c>
    </row>
    <row r="348" spans="1:8" ht="13.5" customHeight="1">
      <c r="A348" s="39" t="s">
        <v>60</v>
      </c>
      <c r="B348" s="2" t="s">
        <v>123</v>
      </c>
      <c r="C348" s="2" t="s">
        <v>377</v>
      </c>
      <c r="D348" s="2" t="s">
        <v>108</v>
      </c>
      <c r="E348" s="2" t="s">
        <v>445</v>
      </c>
      <c r="F348" s="132">
        <v>0</v>
      </c>
      <c r="G348" s="72">
        <v>0</v>
      </c>
      <c r="H348" s="73">
        <f t="shared" si="24"/>
        <v>0</v>
      </c>
    </row>
    <row r="349" spans="1:8" ht="13.5" customHeight="1">
      <c r="A349" s="39" t="s">
        <v>61</v>
      </c>
      <c r="B349" s="2" t="s">
        <v>123</v>
      </c>
      <c r="C349" s="2" t="s">
        <v>378</v>
      </c>
      <c r="D349" s="2" t="s">
        <v>108</v>
      </c>
      <c r="E349" s="2" t="s">
        <v>445</v>
      </c>
      <c r="F349" s="132">
        <v>20000</v>
      </c>
      <c r="G349" s="71">
        <v>17340</v>
      </c>
      <c r="H349" s="73">
        <f t="shared" si="24"/>
        <v>2660</v>
      </c>
    </row>
    <row r="350" spans="1:8" ht="12.75" customHeight="1">
      <c r="A350" s="39" t="s">
        <v>63</v>
      </c>
      <c r="B350" s="2" t="s">
        <v>123</v>
      </c>
      <c r="C350" s="102" t="s">
        <v>379</v>
      </c>
      <c r="D350" s="2" t="s">
        <v>108</v>
      </c>
      <c r="E350" s="2" t="s">
        <v>445</v>
      </c>
      <c r="F350" s="132">
        <v>13470</v>
      </c>
      <c r="G350" s="72">
        <v>5070</v>
      </c>
      <c r="H350" s="73">
        <f t="shared" si="24"/>
        <v>8400</v>
      </c>
    </row>
    <row r="351" spans="1:8" ht="12.75" customHeight="1">
      <c r="A351" s="78" t="s">
        <v>456</v>
      </c>
      <c r="B351" s="2"/>
      <c r="C351" s="102"/>
      <c r="D351" s="2"/>
      <c r="E351" s="2"/>
      <c r="F351" s="134">
        <f>SUM(F352:F356)</f>
        <v>75000</v>
      </c>
      <c r="G351" s="79">
        <f>SUM(G352:G356)</f>
        <v>75000</v>
      </c>
      <c r="H351" s="80">
        <f t="shared" si="24"/>
        <v>0</v>
      </c>
    </row>
    <row r="352" spans="1:8" ht="12.75" customHeight="1">
      <c r="A352" s="39" t="s">
        <v>500</v>
      </c>
      <c r="B352" s="2" t="s">
        <v>123</v>
      </c>
      <c r="C352" s="2" t="s">
        <v>380</v>
      </c>
      <c r="D352" s="2" t="s">
        <v>293</v>
      </c>
      <c r="E352" s="2" t="s">
        <v>445</v>
      </c>
      <c r="F352" s="132">
        <v>4900</v>
      </c>
      <c r="G352" s="72">
        <v>4900</v>
      </c>
      <c r="H352" s="73">
        <f t="shared" si="24"/>
        <v>0</v>
      </c>
    </row>
    <row r="353" spans="1:8" ht="12.75" customHeight="1">
      <c r="A353" s="39" t="s">
        <v>58</v>
      </c>
      <c r="B353" s="2" t="s">
        <v>123</v>
      </c>
      <c r="C353" s="2" t="s">
        <v>375</v>
      </c>
      <c r="D353" s="2" t="s">
        <v>293</v>
      </c>
      <c r="E353" s="2" t="s">
        <v>445</v>
      </c>
      <c r="F353" s="132">
        <v>16523</v>
      </c>
      <c r="G353" s="72">
        <v>16523</v>
      </c>
      <c r="H353" s="73">
        <f>F353-G353</f>
        <v>0</v>
      </c>
    </row>
    <row r="354" spans="1:8" ht="12.75" customHeight="1">
      <c r="A354" s="39" t="s">
        <v>59</v>
      </c>
      <c r="B354" s="2" t="s">
        <v>123</v>
      </c>
      <c r="C354" s="2" t="s">
        <v>376</v>
      </c>
      <c r="D354" s="2" t="s">
        <v>293</v>
      </c>
      <c r="E354" s="2" t="s">
        <v>445</v>
      </c>
      <c r="F354" s="132">
        <v>400</v>
      </c>
      <c r="G354" s="72">
        <v>400</v>
      </c>
      <c r="H354" s="73">
        <f>F354-G354</f>
        <v>0</v>
      </c>
    </row>
    <row r="355" spans="1:8" ht="12.75" customHeight="1">
      <c r="A355" s="39" t="s">
        <v>61</v>
      </c>
      <c r="B355" s="2" t="s">
        <v>123</v>
      </c>
      <c r="C355" s="2" t="s">
        <v>378</v>
      </c>
      <c r="D355" s="2" t="s">
        <v>293</v>
      </c>
      <c r="E355" s="2" t="s">
        <v>445</v>
      </c>
      <c r="F355" s="132">
        <v>50888</v>
      </c>
      <c r="G355" s="72">
        <v>50888</v>
      </c>
      <c r="H355" s="73">
        <f>F355-G355</f>
        <v>0</v>
      </c>
    </row>
    <row r="356" spans="1:8" ht="12.75" customHeight="1">
      <c r="A356" s="39" t="s">
        <v>63</v>
      </c>
      <c r="B356" s="2" t="s">
        <v>123</v>
      </c>
      <c r="C356" s="102" t="s">
        <v>379</v>
      </c>
      <c r="D356" s="2" t="s">
        <v>293</v>
      </c>
      <c r="E356" s="2" t="s">
        <v>445</v>
      </c>
      <c r="F356" s="132">
        <v>2289</v>
      </c>
      <c r="G356" s="72">
        <v>2289</v>
      </c>
      <c r="H356" s="73">
        <f t="shared" si="24"/>
        <v>0</v>
      </c>
    </row>
    <row r="357" spans="1:8" ht="15" customHeight="1">
      <c r="A357" s="78" t="s">
        <v>197</v>
      </c>
      <c r="B357" s="2"/>
      <c r="C357" s="2"/>
      <c r="D357" s="2"/>
      <c r="E357" s="2"/>
      <c r="F357" s="134">
        <f>SUM(F358:F365)</f>
        <v>420000</v>
      </c>
      <c r="G357" s="134">
        <f>SUM(G358:G365)</f>
        <v>331681.61000000004</v>
      </c>
      <c r="H357" s="80">
        <f aca="true" t="shared" si="26" ref="H357:H364">F357-G357</f>
        <v>88318.38999999996</v>
      </c>
    </row>
    <row r="358" spans="1:8" ht="15" customHeight="1">
      <c r="A358" s="39" t="s">
        <v>53</v>
      </c>
      <c r="B358" s="2" t="s">
        <v>123</v>
      </c>
      <c r="C358" s="2" t="s">
        <v>233</v>
      </c>
      <c r="D358" s="2" t="s">
        <v>116</v>
      </c>
      <c r="E358" s="2" t="s">
        <v>445</v>
      </c>
      <c r="F358" s="133">
        <v>260000</v>
      </c>
      <c r="G358" s="83">
        <v>204072.64</v>
      </c>
      <c r="H358" s="73">
        <f t="shared" si="26"/>
        <v>55927.359999999986</v>
      </c>
    </row>
    <row r="359" spans="1:8" ht="15" customHeight="1">
      <c r="A359" s="39" t="s">
        <v>54</v>
      </c>
      <c r="B359" s="2" t="s">
        <v>123</v>
      </c>
      <c r="C359" s="2" t="s">
        <v>234</v>
      </c>
      <c r="D359" s="2" t="s">
        <v>116</v>
      </c>
      <c r="E359" s="2" t="s">
        <v>445</v>
      </c>
      <c r="F359" s="133">
        <v>80000</v>
      </c>
      <c r="G359" s="83">
        <v>58182.77</v>
      </c>
      <c r="H359" s="73">
        <f t="shared" si="26"/>
        <v>21817.230000000003</v>
      </c>
    </row>
    <row r="360" spans="1:8" ht="15" customHeight="1">
      <c r="A360" s="39" t="s">
        <v>158</v>
      </c>
      <c r="B360" s="2" t="s">
        <v>123</v>
      </c>
      <c r="C360" s="2" t="s">
        <v>235</v>
      </c>
      <c r="D360" s="2" t="s">
        <v>116</v>
      </c>
      <c r="E360" s="2" t="s">
        <v>445</v>
      </c>
      <c r="F360" s="133">
        <v>6000</v>
      </c>
      <c r="G360" s="83">
        <v>6000</v>
      </c>
      <c r="H360" s="73">
        <f t="shared" si="26"/>
        <v>0</v>
      </c>
    </row>
    <row r="361" spans="1:8" ht="15" customHeight="1">
      <c r="A361" s="39" t="s">
        <v>56</v>
      </c>
      <c r="B361" s="2" t="s">
        <v>123</v>
      </c>
      <c r="C361" s="2" t="s">
        <v>236</v>
      </c>
      <c r="D361" s="2" t="s">
        <v>116</v>
      </c>
      <c r="E361" s="2" t="s">
        <v>445</v>
      </c>
      <c r="F361" s="133">
        <v>30000</v>
      </c>
      <c r="G361" s="83">
        <v>27118.2</v>
      </c>
      <c r="H361" s="73">
        <f>F361-G361</f>
        <v>2881.7999999999993</v>
      </c>
    </row>
    <row r="362" spans="1:8" ht="15" customHeight="1">
      <c r="A362" s="39" t="s">
        <v>57</v>
      </c>
      <c r="B362" s="2" t="s">
        <v>123</v>
      </c>
      <c r="C362" s="2" t="s">
        <v>381</v>
      </c>
      <c r="D362" s="2" t="s">
        <v>116</v>
      </c>
      <c r="E362" s="2" t="s">
        <v>445</v>
      </c>
      <c r="F362" s="133">
        <v>0</v>
      </c>
      <c r="G362" s="83">
        <v>0</v>
      </c>
      <c r="H362" s="73">
        <f>F362-G362</f>
        <v>0</v>
      </c>
    </row>
    <row r="363" spans="1:8" ht="15" customHeight="1">
      <c r="A363" s="39" t="s">
        <v>59</v>
      </c>
      <c r="B363" s="2" t="s">
        <v>123</v>
      </c>
      <c r="C363" s="2" t="s">
        <v>237</v>
      </c>
      <c r="D363" s="2" t="s">
        <v>116</v>
      </c>
      <c r="E363" s="2" t="s">
        <v>445</v>
      </c>
      <c r="F363" s="132">
        <v>20265</v>
      </c>
      <c r="G363" s="71">
        <v>20265</v>
      </c>
      <c r="H363" s="73">
        <f t="shared" si="26"/>
        <v>0</v>
      </c>
    </row>
    <row r="364" spans="1:8" ht="15" customHeight="1">
      <c r="A364" s="39" t="s">
        <v>61</v>
      </c>
      <c r="B364" s="2" t="s">
        <v>123</v>
      </c>
      <c r="C364" s="2" t="s">
        <v>238</v>
      </c>
      <c r="D364" s="2" t="s">
        <v>116</v>
      </c>
      <c r="E364" s="2" t="s">
        <v>445</v>
      </c>
      <c r="F364" s="132">
        <v>0</v>
      </c>
      <c r="G364" s="71">
        <v>0</v>
      </c>
      <c r="H364" s="73">
        <f t="shared" si="26"/>
        <v>0</v>
      </c>
    </row>
    <row r="365" spans="1:8" ht="15.75" customHeight="1">
      <c r="A365" s="39" t="s">
        <v>63</v>
      </c>
      <c r="B365" s="2" t="s">
        <v>123</v>
      </c>
      <c r="C365" s="102" t="s">
        <v>239</v>
      </c>
      <c r="D365" s="2" t="s">
        <v>116</v>
      </c>
      <c r="E365" s="2" t="s">
        <v>445</v>
      </c>
      <c r="F365" s="133">
        <v>23735</v>
      </c>
      <c r="G365" s="83">
        <v>16043</v>
      </c>
      <c r="H365" s="73">
        <f aca="true" t="shared" si="27" ref="H365:H381">F365-G365</f>
        <v>7692</v>
      </c>
    </row>
    <row r="366" spans="1:8" ht="22.5" customHeight="1">
      <c r="A366" s="78" t="s">
        <v>209</v>
      </c>
      <c r="B366" s="2"/>
      <c r="C366" s="102"/>
      <c r="D366" s="2"/>
      <c r="E366" s="2"/>
      <c r="F366" s="134">
        <f>SUM(F367:F368)</f>
        <v>456000</v>
      </c>
      <c r="G366" s="79">
        <f>SUM(G367:G368)</f>
        <v>0</v>
      </c>
      <c r="H366" s="80">
        <f t="shared" si="27"/>
        <v>456000</v>
      </c>
    </row>
    <row r="367" spans="1:8" ht="15.75" customHeight="1">
      <c r="A367" s="39" t="s">
        <v>53</v>
      </c>
      <c r="B367" s="2" t="s">
        <v>123</v>
      </c>
      <c r="C367" s="2" t="s">
        <v>358</v>
      </c>
      <c r="D367" s="2" t="s">
        <v>96</v>
      </c>
      <c r="E367" s="2" t="s">
        <v>445</v>
      </c>
      <c r="F367" s="132">
        <v>360000</v>
      </c>
      <c r="G367" s="72">
        <v>0</v>
      </c>
      <c r="H367" s="73">
        <f t="shared" si="27"/>
        <v>360000</v>
      </c>
    </row>
    <row r="368" spans="1:8" ht="15.75" customHeight="1">
      <c r="A368" s="39" t="s">
        <v>54</v>
      </c>
      <c r="B368" s="2" t="s">
        <v>123</v>
      </c>
      <c r="C368" s="2" t="s">
        <v>359</v>
      </c>
      <c r="D368" s="2" t="s">
        <v>96</v>
      </c>
      <c r="E368" s="2" t="s">
        <v>445</v>
      </c>
      <c r="F368" s="132">
        <v>96000</v>
      </c>
      <c r="G368" s="72">
        <v>0</v>
      </c>
      <c r="H368" s="73">
        <f t="shared" si="27"/>
        <v>96000</v>
      </c>
    </row>
    <row r="369" spans="1:8" ht="22.5" customHeight="1">
      <c r="A369" s="78" t="s">
        <v>209</v>
      </c>
      <c r="B369" s="2"/>
      <c r="C369" s="102"/>
      <c r="D369" s="2"/>
      <c r="E369" s="2"/>
      <c r="F369" s="134">
        <f>SUM(F370:F371)</f>
        <v>455700</v>
      </c>
      <c r="G369" s="79">
        <f>SUM(G370:G371)</f>
        <v>75350.32</v>
      </c>
      <c r="H369" s="80">
        <f t="shared" si="27"/>
        <v>380349.68</v>
      </c>
    </row>
    <row r="370" spans="1:8" ht="18" customHeight="1">
      <c r="A370" s="39" t="s">
        <v>53</v>
      </c>
      <c r="B370" s="2" t="s">
        <v>123</v>
      </c>
      <c r="C370" s="2" t="s">
        <v>206</v>
      </c>
      <c r="D370" s="2" t="s">
        <v>116</v>
      </c>
      <c r="E370" s="2" t="s">
        <v>445</v>
      </c>
      <c r="F370" s="132">
        <v>350000</v>
      </c>
      <c r="G370" s="71">
        <v>57737.96</v>
      </c>
      <c r="H370" s="73">
        <f t="shared" si="27"/>
        <v>292262.04</v>
      </c>
    </row>
    <row r="371" spans="1:8" ht="14.25" customHeight="1">
      <c r="A371" s="39" t="s">
        <v>54</v>
      </c>
      <c r="B371" s="2" t="s">
        <v>123</v>
      </c>
      <c r="C371" s="2" t="s">
        <v>207</v>
      </c>
      <c r="D371" s="2" t="s">
        <v>116</v>
      </c>
      <c r="E371" s="2" t="s">
        <v>445</v>
      </c>
      <c r="F371" s="132">
        <v>105700</v>
      </c>
      <c r="G371" s="71">
        <v>17612.36</v>
      </c>
      <c r="H371" s="73">
        <f t="shared" si="27"/>
        <v>88087.64</v>
      </c>
    </row>
    <row r="372" spans="1:8" ht="23.25" customHeight="1">
      <c r="A372" s="78" t="s">
        <v>209</v>
      </c>
      <c r="B372" s="2"/>
      <c r="C372" s="102"/>
      <c r="D372" s="2"/>
      <c r="E372" s="2"/>
      <c r="F372" s="134">
        <f>SUM(F373:F374)</f>
        <v>1509000</v>
      </c>
      <c r="G372" s="79">
        <f>SUM(G373:G374)</f>
        <v>1007772.48</v>
      </c>
      <c r="H372" s="80">
        <f t="shared" si="27"/>
        <v>501227.52</v>
      </c>
    </row>
    <row r="373" spans="1:8" ht="15.75" customHeight="1">
      <c r="A373" s="39" t="s">
        <v>53</v>
      </c>
      <c r="B373" s="2" t="s">
        <v>123</v>
      </c>
      <c r="C373" s="2" t="s">
        <v>518</v>
      </c>
      <c r="D373" s="2" t="s">
        <v>112</v>
      </c>
      <c r="E373" s="2" t="s">
        <v>445</v>
      </c>
      <c r="F373" s="132">
        <v>1150000</v>
      </c>
      <c r="G373" s="71">
        <v>774018.71</v>
      </c>
      <c r="H373" s="73">
        <f t="shared" si="27"/>
        <v>375981.29000000004</v>
      </c>
    </row>
    <row r="374" spans="1:8" ht="15.75" customHeight="1">
      <c r="A374" s="39" t="s">
        <v>54</v>
      </c>
      <c r="B374" s="2" t="s">
        <v>123</v>
      </c>
      <c r="C374" s="2" t="s">
        <v>517</v>
      </c>
      <c r="D374" s="2" t="s">
        <v>112</v>
      </c>
      <c r="E374" s="2" t="s">
        <v>445</v>
      </c>
      <c r="F374" s="132">
        <v>359000</v>
      </c>
      <c r="G374" s="71">
        <v>233753.77</v>
      </c>
      <c r="H374" s="73">
        <f t="shared" si="27"/>
        <v>125246.23000000001</v>
      </c>
    </row>
    <row r="375" spans="1:8" ht="15.75" customHeight="1">
      <c r="A375" s="78" t="s">
        <v>288</v>
      </c>
      <c r="B375" s="2"/>
      <c r="C375" s="102"/>
      <c r="D375" s="2"/>
      <c r="E375" s="2"/>
      <c r="F375" s="134">
        <f>F376</f>
        <v>15800</v>
      </c>
      <c r="G375" s="79">
        <f>G376</f>
        <v>15800</v>
      </c>
      <c r="H375" s="80">
        <f t="shared" si="27"/>
        <v>0</v>
      </c>
    </row>
    <row r="376" spans="1:8" ht="15.75" customHeight="1">
      <c r="A376" s="39" t="s">
        <v>504</v>
      </c>
      <c r="B376" s="2" t="s">
        <v>123</v>
      </c>
      <c r="C376" s="101" t="s">
        <v>503</v>
      </c>
      <c r="D376" s="2" t="s">
        <v>119</v>
      </c>
      <c r="E376" s="2"/>
      <c r="F376" s="132">
        <v>15800</v>
      </c>
      <c r="G376" s="72">
        <v>15800</v>
      </c>
      <c r="H376" s="73">
        <f t="shared" si="27"/>
        <v>0</v>
      </c>
    </row>
    <row r="377" spans="1:8" ht="14.25" customHeight="1">
      <c r="A377" s="104" t="s">
        <v>243</v>
      </c>
      <c r="B377" s="2"/>
      <c r="C377" s="102"/>
      <c r="D377" s="2"/>
      <c r="E377" s="2"/>
      <c r="F377" s="134">
        <f>SUM(F378:F379)</f>
        <v>200000</v>
      </c>
      <c r="G377" s="79">
        <f>SUM(G378:G379)</f>
        <v>200000</v>
      </c>
      <c r="H377" s="80">
        <f t="shared" si="27"/>
        <v>0</v>
      </c>
    </row>
    <row r="378" spans="1:8" ht="15.75" customHeight="1">
      <c r="A378" s="39" t="s">
        <v>61</v>
      </c>
      <c r="B378" s="2" t="s">
        <v>123</v>
      </c>
      <c r="C378" s="101" t="s">
        <v>247</v>
      </c>
      <c r="D378" s="2" t="s">
        <v>112</v>
      </c>
      <c r="E378" s="2" t="s">
        <v>454</v>
      </c>
      <c r="F378" s="132">
        <v>150248.4</v>
      </c>
      <c r="G378" s="72">
        <v>150248.4</v>
      </c>
      <c r="H378" s="73">
        <f t="shared" si="27"/>
        <v>0</v>
      </c>
    </row>
    <row r="379" spans="1:8" ht="15" customHeight="1">
      <c r="A379" s="39" t="s">
        <v>63</v>
      </c>
      <c r="B379" s="2" t="s">
        <v>123</v>
      </c>
      <c r="C379" s="101" t="s">
        <v>282</v>
      </c>
      <c r="D379" s="2" t="s">
        <v>112</v>
      </c>
      <c r="E379" s="2" t="s">
        <v>454</v>
      </c>
      <c r="F379" s="132">
        <v>49751.6</v>
      </c>
      <c r="G379" s="72">
        <v>49751.6</v>
      </c>
      <c r="H379" s="73">
        <f t="shared" si="27"/>
        <v>0</v>
      </c>
    </row>
    <row r="380" spans="1:8" ht="16.5" customHeight="1">
      <c r="A380" s="78" t="s">
        <v>288</v>
      </c>
      <c r="B380" s="2"/>
      <c r="C380" s="102"/>
      <c r="D380" s="2"/>
      <c r="E380" s="2"/>
      <c r="F380" s="134">
        <f>F381</f>
        <v>131100</v>
      </c>
      <c r="G380" s="79">
        <f>G381</f>
        <v>131100</v>
      </c>
      <c r="H380" s="80">
        <f t="shared" si="27"/>
        <v>0</v>
      </c>
    </row>
    <row r="381" spans="1:8" ht="15.75" customHeight="1">
      <c r="A381" s="39" t="s">
        <v>505</v>
      </c>
      <c r="B381" s="2" t="s">
        <v>123</v>
      </c>
      <c r="C381" s="101" t="s">
        <v>501</v>
      </c>
      <c r="D381" s="2" t="s">
        <v>112</v>
      </c>
      <c r="E381" s="2" t="s">
        <v>502</v>
      </c>
      <c r="F381" s="132">
        <v>131100</v>
      </c>
      <c r="G381" s="72">
        <v>131100</v>
      </c>
      <c r="H381" s="73">
        <f t="shared" si="27"/>
        <v>0</v>
      </c>
    </row>
    <row r="382" spans="1:8" ht="26.25" customHeight="1">
      <c r="A382" s="78" t="s">
        <v>199</v>
      </c>
      <c r="B382" s="2"/>
      <c r="C382" s="2"/>
      <c r="D382" s="2"/>
      <c r="E382" s="2"/>
      <c r="F382" s="134">
        <f>SUM(F383:F387)</f>
        <v>34200</v>
      </c>
      <c r="G382" s="79">
        <f>SUM(G383:G387)</f>
        <v>34081.6</v>
      </c>
      <c r="H382" s="80">
        <f aca="true" t="shared" si="28" ref="H382:H387">F382-G382</f>
        <v>118.40000000000146</v>
      </c>
    </row>
    <row r="383" spans="1:8" ht="15.75" customHeight="1">
      <c r="A383" s="39" t="s">
        <v>57</v>
      </c>
      <c r="B383" s="2" t="s">
        <v>123</v>
      </c>
      <c r="C383" s="2" t="s">
        <v>328</v>
      </c>
      <c r="D383" s="2" t="s">
        <v>96</v>
      </c>
      <c r="E383" s="2" t="s">
        <v>445</v>
      </c>
      <c r="F383" s="132">
        <v>0</v>
      </c>
      <c r="G383" s="72">
        <v>0</v>
      </c>
      <c r="H383" s="73">
        <f t="shared" si="28"/>
        <v>0</v>
      </c>
    </row>
    <row r="384" spans="1:8" ht="15.75" customHeight="1">
      <c r="A384" s="39" t="s">
        <v>59</v>
      </c>
      <c r="B384" s="2" t="s">
        <v>123</v>
      </c>
      <c r="C384" s="2" t="s">
        <v>343</v>
      </c>
      <c r="D384" s="2" t="s">
        <v>96</v>
      </c>
      <c r="E384" s="2" t="s">
        <v>445</v>
      </c>
      <c r="F384" s="132">
        <v>34200</v>
      </c>
      <c r="G384" s="107">
        <v>34081.6</v>
      </c>
      <c r="H384" s="73">
        <f t="shared" si="28"/>
        <v>118.40000000000146</v>
      </c>
    </row>
    <row r="385" spans="1:8" ht="15.75" customHeight="1">
      <c r="A385" s="39" t="s">
        <v>60</v>
      </c>
      <c r="B385" s="2" t="s">
        <v>123</v>
      </c>
      <c r="C385" s="2" t="s">
        <v>344</v>
      </c>
      <c r="D385" s="2" t="s">
        <v>96</v>
      </c>
      <c r="E385" s="2" t="s">
        <v>445</v>
      </c>
      <c r="F385" s="132">
        <v>0</v>
      </c>
      <c r="G385" s="72">
        <v>0</v>
      </c>
      <c r="H385" s="73">
        <f t="shared" si="28"/>
        <v>0</v>
      </c>
    </row>
    <row r="386" spans="1:8" ht="15.75" customHeight="1">
      <c r="A386" s="39" t="s">
        <v>61</v>
      </c>
      <c r="B386" s="2" t="s">
        <v>123</v>
      </c>
      <c r="C386" s="102" t="s">
        <v>382</v>
      </c>
      <c r="D386" s="2" t="s">
        <v>96</v>
      </c>
      <c r="E386" s="2" t="s">
        <v>445</v>
      </c>
      <c r="F386" s="132">
        <v>0</v>
      </c>
      <c r="G386" s="72">
        <v>0</v>
      </c>
      <c r="H386" s="73">
        <f t="shared" si="28"/>
        <v>0</v>
      </c>
    </row>
    <row r="387" spans="1:8" ht="15.75" customHeight="1">
      <c r="A387" s="39" t="s">
        <v>63</v>
      </c>
      <c r="B387" s="2" t="s">
        <v>123</v>
      </c>
      <c r="C387" s="102" t="s">
        <v>195</v>
      </c>
      <c r="D387" s="2" t="s">
        <v>96</v>
      </c>
      <c r="E387" s="2" t="s">
        <v>123</v>
      </c>
      <c r="F387" s="132">
        <v>0</v>
      </c>
      <c r="G387" s="72">
        <v>0</v>
      </c>
      <c r="H387" s="73">
        <f t="shared" si="28"/>
        <v>0</v>
      </c>
    </row>
    <row r="388" spans="1:8" ht="23.25" customHeight="1">
      <c r="A388" s="78" t="s">
        <v>210</v>
      </c>
      <c r="B388" s="2"/>
      <c r="C388" s="2"/>
      <c r="D388" s="2"/>
      <c r="E388" s="2"/>
      <c r="F388" s="134">
        <f>SUM(F389:F392)</f>
        <v>50000</v>
      </c>
      <c r="G388" s="134">
        <f>SUM(G389:G392)</f>
        <v>50000</v>
      </c>
      <c r="H388" s="80">
        <f>F388-G388</f>
        <v>0</v>
      </c>
    </row>
    <row r="389" spans="1:8" ht="15" customHeight="1">
      <c r="A389" s="39" t="s">
        <v>59</v>
      </c>
      <c r="B389" s="2" t="s">
        <v>123</v>
      </c>
      <c r="C389" s="2" t="s">
        <v>343</v>
      </c>
      <c r="D389" s="2" t="s">
        <v>108</v>
      </c>
      <c r="E389" s="2" t="s">
        <v>445</v>
      </c>
      <c r="F389" s="132">
        <v>30000</v>
      </c>
      <c r="G389" s="72">
        <v>30000</v>
      </c>
      <c r="H389" s="73">
        <f>F389-G389</f>
        <v>0</v>
      </c>
    </row>
    <row r="390" spans="1:8" ht="15" customHeight="1">
      <c r="A390" s="39" t="s">
        <v>60</v>
      </c>
      <c r="B390" s="2" t="s">
        <v>123</v>
      </c>
      <c r="C390" s="2" t="s">
        <v>344</v>
      </c>
      <c r="D390" s="2" t="s">
        <v>108</v>
      </c>
      <c r="E390" s="2" t="s">
        <v>445</v>
      </c>
      <c r="F390" s="132">
        <v>2100</v>
      </c>
      <c r="G390" s="72">
        <v>2100</v>
      </c>
      <c r="H390" s="73">
        <f>F390-G390</f>
        <v>0</v>
      </c>
    </row>
    <row r="391" spans="1:8" ht="15" customHeight="1">
      <c r="A391" s="39" t="s">
        <v>61</v>
      </c>
      <c r="B391" s="2" t="s">
        <v>123</v>
      </c>
      <c r="C391" s="102" t="s">
        <v>382</v>
      </c>
      <c r="D391" s="2" t="s">
        <v>108</v>
      </c>
      <c r="E391" s="2" t="s">
        <v>445</v>
      </c>
      <c r="F391" s="132">
        <v>17900</v>
      </c>
      <c r="G391" s="72">
        <v>17900</v>
      </c>
      <c r="H391" s="73">
        <f>F391-G391</f>
        <v>0</v>
      </c>
    </row>
    <row r="392" spans="1:8" ht="15.75" customHeight="1" thickBot="1">
      <c r="A392" s="39" t="s">
        <v>63</v>
      </c>
      <c r="B392" s="2" t="s">
        <v>123</v>
      </c>
      <c r="C392" s="102" t="s">
        <v>345</v>
      </c>
      <c r="D392" s="2" t="s">
        <v>108</v>
      </c>
      <c r="E392" s="2" t="s">
        <v>445</v>
      </c>
      <c r="F392" s="132">
        <v>0</v>
      </c>
      <c r="G392" s="72">
        <v>0</v>
      </c>
      <c r="H392" s="73">
        <f>F392-G392</f>
        <v>0</v>
      </c>
    </row>
    <row r="393" spans="1:8" ht="3" customHeight="1" hidden="1" thickBot="1">
      <c r="A393" s="10"/>
      <c r="B393" s="50"/>
      <c r="C393" s="28"/>
      <c r="D393" s="28"/>
      <c r="E393" s="28"/>
      <c r="F393" s="75"/>
      <c r="G393" s="75"/>
      <c r="H393" s="75"/>
    </row>
    <row r="394" spans="1:8" ht="27" customHeight="1" thickBot="1">
      <c r="A394" s="78" t="s">
        <v>165</v>
      </c>
      <c r="B394" s="70">
        <v>450</v>
      </c>
      <c r="C394" s="69" t="s">
        <v>29</v>
      </c>
      <c r="D394" s="69"/>
      <c r="E394" s="69"/>
      <c r="F394" s="76"/>
      <c r="G394" s="76">
        <f>Лист1!F117</f>
        <v>39461570.219999984</v>
      </c>
      <c r="H394" s="77"/>
    </row>
  </sheetData>
  <sheetProtection/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2015-12-04T08:46:18Z</cp:lastPrinted>
  <dcterms:created xsi:type="dcterms:W3CDTF">1999-06-18T11:49:53Z</dcterms:created>
  <dcterms:modified xsi:type="dcterms:W3CDTF">2015-12-04T08:46:40Z</dcterms:modified>
  <cp:category/>
  <cp:version/>
  <cp:contentType/>
  <cp:contentStatus/>
</cp:coreProperties>
</file>