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<sst xmlns="http://schemas.openxmlformats.org/spreadsheetml/2006/main" count="1812" uniqueCount="558">
  <si>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</si>
  <si>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</si>
  <si>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</si>
  <si>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</si>
  <si>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</si>
  <si>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</si>
  <si>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</si>
  <si>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</si>
  <si>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</si>
  <si>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</si>
  <si>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</si>
  <si>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</si>
  <si>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</si>
  <si>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</si>
  <si>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</si>
  <si>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</si>
  <si>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</si>
  <si>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</si>
  <si>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</si>
  <si>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</si>
  <si>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</si>
  <si>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</si>
  <si>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</si>
  <si>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</si>
  <si>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</si>
  <si>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</si>
  <si>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</si>
  <si>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</si>
  <si>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</si>
  <si>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</si>
  <si>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</si>
  <si>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</si>
  <si>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источники внутреннего финансирования бюджетов</t>
  </si>
  <si>
    <t>источники внешнего финансирования бюджетов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</si>
  <si>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</si>
  <si>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</si>
  <si>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</si>
  <si>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</si>
  <si>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</si>
  <si>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</si>
  <si>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</si>
  <si>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</si>
  <si>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</si>
  <si>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</si>
  <si>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</si>
  <si>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</si>
  <si>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</si>
  <si>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</si>
  <si>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</si>
  <si>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</si>
  <si>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</si>
  <si>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>заработная плата</t>
  </si>
  <si>
    <t>начисл.на выпл.по опл.труда</t>
  </si>
  <si>
    <t>прочие выплаты</t>
  </si>
  <si>
    <t>услуги связи</t>
  </si>
  <si>
    <t>транспортные услуги</t>
  </si>
  <si>
    <t>работы,усл.по содерж.имущ.</t>
  </si>
  <si>
    <t>прочие работы,услуги</t>
  </si>
  <si>
    <t>прочие расходы</t>
  </si>
  <si>
    <t>увелич.ст-ти осн.средств</t>
  </si>
  <si>
    <t>приобретение ГСМ</t>
  </si>
  <si>
    <t>приобр.канц.и хоз.товаров</t>
  </si>
  <si>
    <t>увел.ст-ти матер.запасов</t>
  </si>
  <si>
    <t>Коммунальное хозяйство</t>
  </si>
  <si>
    <t>Культура, итого</t>
  </si>
  <si>
    <t>коммунальные услуги, т/э</t>
  </si>
  <si>
    <t>коммунальные услуги, э/э</t>
  </si>
  <si>
    <t>коммунальные услуги, вода</t>
  </si>
  <si>
    <t>Музей, всего</t>
  </si>
  <si>
    <t>Музей ПД,  всего</t>
  </si>
  <si>
    <t>10102010011000</t>
  </si>
  <si>
    <t>НДФЛ с ФЛ,не явл.налог.резид.</t>
  </si>
  <si>
    <t>10102030011000</t>
  </si>
  <si>
    <t>единый с/х налог</t>
  </si>
  <si>
    <t>налог на имущество физ.лиц</t>
  </si>
  <si>
    <t>10601030101000</t>
  </si>
  <si>
    <t>10601030102000</t>
  </si>
  <si>
    <t>земельный налог</t>
  </si>
  <si>
    <t>доходы от сдачи в аренду имущ.</t>
  </si>
  <si>
    <t>дох.от продажи зем.участков</t>
  </si>
  <si>
    <t>невыясненные поступления</t>
  </si>
  <si>
    <t>доходы с продажи усл.ГДЦ</t>
  </si>
  <si>
    <t>доходы с продажи усл.ВГЦБ</t>
  </si>
  <si>
    <t>доходы с продажи усл.музея</t>
  </si>
  <si>
    <t>аренд.плата за зем.,пост.от прод.права на закл.дог.аренды</t>
  </si>
  <si>
    <t>проч.пост.от исп.имущ.</t>
  </si>
  <si>
    <t>Субсидии юр.лицам</t>
  </si>
  <si>
    <t>КОСГУ</t>
  </si>
  <si>
    <t>110</t>
  </si>
  <si>
    <t>120</t>
  </si>
  <si>
    <t>130</t>
  </si>
  <si>
    <t>180</t>
  </si>
  <si>
    <t>151</t>
  </si>
  <si>
    <t>430</t>
  </si>
  <si>
    <t>выпл.пенс.по выслуге лет</t>
  </si>
  <si>
    <t>Доп.</t>
  </si>
  <si>
    <t>ФК</t>
  </si>
  <si>
    <t>7</t>
  </si>
  <si>
    <t>132</t>
  </si>
  <si>
    <t xml:space="preserve">Музей, итого </t>
  </si>
  <si>
    <t>ГДЦ "Родник", итого</t>
  </si>
  <si>
    <t>141</t>
  </si>
  <si>
    <t>410</t>
  </si>
  <si>
    <t>дох.от реализ.иного имущ.</t>
  </si>
  <si>
    <t>139</t>
  </si>
  <si>
    <t>Межбюдж.трансферты на организацию межбибл.фонда</t>
  </si>
  <si>
    <t>безвозм.пост-ия уч-ям, наход. В введении орг.мест.самоупр.</t>
  </si>
  <si>
    <t>142</t>
  </si>
  <si>
    <t>114</t>
  </si>
  <si>
    <t>116</t>
  </si>
  <si>
    <t>115</t>
  </si>
  <si>
    <t xml:space="preserve">              1. Доходы бюджета</t>
  </si>
  <si>
    <t>Оценка недвижимости</t>
  </si>
  <si>
    <t>Гражданская оборона</t>
  </si>
  <si>
    <t>Первичный воинский учет</t>
  </si>
  <si>
    <t>Субвенция на осущ.полном.ВУС</t>
  </si>
  <si>
    <t>017</t>
  </si>
  <si>
    <t>10503010011000</t>
  </si>
  <si>
    <t>НДФЛ с доходов,источником которых является налог.агент</t>
  </si>
  <si>
    <t xml:space="preserve">    - пени</t>
  </si>
  <si>
    <t xml:space="preserve">    - штрафы</t>
  </si>
  <si>
    <t>10102020011000</t>
  </si>
  <si>
    <t>НДФЛ с з/п ИП,нотар.,адвокат.</t>
  </si>
  <si>
    <t>10102010012000</t>
  </si>
  <si>
    <t>10102010013000</t>
  </si>
  <si>
    <t>аренд.,пост.от прод.пр.на закл.дог.аренд.за зем.,в соб.пос.</t>
  </si>
  <si>
    <t>10102020012000</t>
  </si>
  <si>
    <t>10102030012000</t>
  </si>
  <si>
    <t>10601030104000</t>
  </si>
  <si>
    <t xml:space="preserve">    - проценты</t>
  </si>
  <si>
    <t>проч.доходы от комп.затрат</t>
  </si>
  <si>
    <t>10102010014000</t>
  </si>
  <si>
    <t>025</t>
  </si>
  <si>
    <t>10102020013000</t>
  </si>
  <si>
    <t>10102030013000</t>
  </si>
  <si>
    <t>8</t>
  </si>
  <si>
    <t>дотация на выравнивание бюджет. обеспеченности из ОБ</t>
  </si>
  <si>
    <t>дотация на выравнивание бюджет. обеспеченности из ВМР</t>
  </si>
  <si>
    <t xml:space="preserve"> </t>
  </si>
  <si>
    <t>командировочные расходы</t>
  </si>
  <si>
    <t>Развитие общ.инфраструктуры</t>
  </si>
  <si>
    <t>административные штрафы</t>
  </si>
  <si>
    <t>140</t>
  </si>
  <si>
    <t>Дорожное хозяйство</t>
  </si>
  <si>
    <t>Субсидия на кап.ремонт дорог</t>
  </si>
  <si>
    <t xml:space="preserve">Наименование публично-правового образования   </t>
  </si>
  <si>
    <t>Результат исполнения бюджета (дефицит/профицит)</t>
  </si>
  <si>
    <t>10503010012000</t>
  </si>
  <si>
    <t>10503020011000</t>
  </si>
  <si>
    <t>10503020012000</t>
  </si>
  <si>
    <t xml:space="preserve">                                                                                     </t>
  </si>
  <si>
    <t>Председатель Комитета по городскому хозяйству  _______________________А.П.Дмитравцов</t>
  </si>
  <si>
    <t>Начальник бюджетного сектора-главный бухгалтер ______________Т.Н.Золотова</t>
  </si>
  <si>
    <t>Субсидия на выпл.стим.хар-ра</t>
  </si>
  <si>
    <t>Благоустройство</t>
  </si>
  <si>
    <t>Др.вопр-сы в обл.нац. без-ти</t>
  </si>
  <si>
    <t xml:space="preserve">Закупка автотр. и коммун.тех. </t>
  </si>
  <si>
    <t>Молодежная политика</t>
  </si>
  <si>
    <t>Культурно-досуговые мер-ия</t>
  </si>
  <si>
    <t>Физ.культура и спорт</t>
  </si>
  <si>
    <t>ГДЦ "Родник", всего</t>
  </si>
  <si>
    <t>ГДЦ "Родник" ПД, всего</t>
  </si>
  <si>
    <t>Молодёжная политика - МКУК ГДЦ "Родник"</t>
  </si>
  <si>
    <t>Культурно-досуговые мероприятия - "Родник" ПД</t>
  </si>
  <si>
    <t xml:space="preserve">Культурно-досуговые мероприятия - ГДЦ "Родник" </t>
  </si>
  <si>
    <t>Физ.культура и спорт - ГДЦ "Родник"</t>
  </si>
  <si>
    <t>МКУК "ВГЦБ" межпос., всего</t>
  </si>
  <si>
    <t>МКУК "ВГЦБ" ПД, всего</t>
  </si>
  <si>
    <t>Культурно-досуговые мероприятия - МКУК "ВГЦБ"</t>
  </si>
  <si>
    <t>МКУК "ВГЦБ", всего</t>
  </si>
  <si>
    <t>Молодежная политика - МКУК "ВГЦБ"</t>
  </si>
  <si>
    <t>МКУК "ВГЦБ", итого</t>
  </si>
  <si>
    <t>Песионное обеспечение</t>
  </si>
  <si>
    <t>Мероп-ия по повышению з/пл. раб-м культуры "Родник"</t>
  </si>
  <si>
    <t>Мероп-ия по повышению з/пл. раб-м культуры "ВГЦБ"</t>
  </si>
  <si>
    <t>Культурно-досуговые мероприятия - "ВГЦБ"  ПД</t>
  </si>
  <si>
    <t>Другие общегосуд. вопр-сы</t>
  </si>
  <si>
    <t>акцизы на дизельное топливо</t>
  </si>
  <si>
    <t>10302230010000</t>
  </si>
  <si>
    <t>акцизы на моторное масло</t>
  </si>
  <si>
    <t>10302240010000</t>
  </si>
  <si>
    <t>акцизы на автомобильн. бензин</t>
  </si>
  <si>
    <t>акцизы на прямогонный бензин</t>
  </si>
  <si>
    <t>выплата Почетному гражданину</t>
  </si>
  <si>
    <t>Субсидия 95-ОЗ (старосты)</t>
  </si>
  <si>
    <t>Кап.рем.жил.фонда по МЦП</t>
  </si>
  <si>
    <t>Владение, пользование и распор.имуществом по МЦП</t>
  </si>
  <si>
    <t>Жилищное хозяйство</t>
  </si>
  <si>
    <t>Газификация нас.пунктов</t>
  </si>
  <si>
    <t>Уличное освещение по МЦП</t>
  </si>
  <si>
    <t>Озеленение по МЦП</t>
  </si>
  <si>
    <t>Сбор и вывоз мусора по МЦП</t>
  </si>
  <si>
    <t>Захоронение по МЦП</t>
  </si>
  <si>
    <t xml:space="preserve">Благоустройство по МЦП    </t>
  </si>
  <si>
    <t>субсидия на кап.ремонт ДК</t>
  </si>
  <si>
    <t>Возврат ост.субс.цел.назн.пр.лет</t>
  </si>
  <si>
    <t>Субсидия "Соц.под.отд.кат.гр-н"</t>
  </si>
  <si>
    <t>10302250010000</t>
  </si>
  <si>
    <t>10302260010000</t>
  </si>
  <si>
    <t>исполнение бюджета  МО Волосовское городское поселение</t>
  </si>
  <si>
    <t>030</t>
  </si>
  <si>
    <t>Рем.уч.кул. "Разв.соц.сф.ВГП"</t>
  </si>
  <si>
    <t xml:space="preserve">Переселение из авар.жил.ф. </t>
  </si>
  <si>
    <t>10606033131000</t>
  </si>
  <si>
    <t>10606033134000</t>
  </si>
  <si>
    <t>земельный налог с организаций</t>
  </si>
  <si>
    <t>земельный налог с физ.лиц.</t>
  </si>
  <si>
    <t>10606043132100</t>
  </si>
  <si>
    <t>10606043131000</t>
  </si>
  <si>
    <t>21905000130000</t>
  </si>
  <si>
    <t>20204025130001</t>
  </si>
  <si>
    <t>20204999132000</t>
  </si>
  <si>
    <t>10904053131000</t>
  </si>
  <si>
    <t>10904053132200</t>
  </si>
  <si>
    <t>11105013130000</t>
  </si>
  <si>
    <t>11105025130000</t>
  </si>
  <si>
    <t>11105035130000</t>
  </si>
  <si>
    <t>11109045130000</t>
  </si>
  <si>
    <t>11301995130114</t>
  </si>
  <si>
    <t>11301995130115</t>
  </si>
  <si>
    <t>11301995130116</t>
  </si>
  <si>
    <t>11302995130000</t>
  </si>
  <si>
    <t>11402053130000</t>
  </si>
  <si>
    <t>11406013130000</t>
  </si>
  <si>
    <t>11690050130000</t>
  </si>
  <si>
    <t>11701050130000</t>
  </si>
  <si>
    <t>11705050130000</t>
  </si>
  <si>
    <t>20201001130001</t>
  </si>
  <si>
    <t>20201001130002</t>
  </si>
  <si>
    <t>20202051130000</t>
  </si>
  <si>
    <t>20202077130001</t>
  </si>
  <si>
    <t>20202216130000</t>
  </si>
  <si>
    <t>20202999130008</t>
  </si>
  <si>
    <t>20203015130000</t>
  </si>
  <si>
    <t>10606033132100</t>
  </si>
  <si>
    <t>Приоб-е жилья погорел-м</t>
  </si>
  <si>
    <t>Суб-я на перес.гр.из ав.жф ФЖКХ</t>
  </si>
  <si>
    <t>10904053132100</t>
  </si>
  <si>
    <t>доходы от сдачи в ар.имущ.Казна</t>
  </si>
  <si>
    <t>11105075130000</t>
  </si>
  <si>
    <t>11705050130115</t>
  </si>
  <si>
    <t>цели</t>
  </si>
  <si>
    <t>по ППП, КФСР</t>
  </si>
  <si>
    <t>КЦСР, КВР, КОСГУ,Доп.КР</t>
  </si>
  <si>
    <t>365</t>
  </si>
  <si>
    <t>0</t>
  </si>
  <si>
    <t>10606033133000</t>
  </si>
  <si>
    <t>доходы с продажи усл.</t>
  </si>
  <si>
    <t>11301995130000</t>
  </si>
  <si>
    <t>Инвест.в объекты водоснаб.</t>
  </si>
  <si>
    <t>Приобр. жилья погорельцам</t>
  </si>
  <si>
    <t>20202999130004</t>
  </si>
  <si>
    <t>20202999130006</t>
  </si>
  <si>
    <t>Субсидия на подг.к отопит сезону</t>
  </si>
  <si>
    <t>20202999130007</t>
  </si>
  <si>
    <t>МБТ на компл.книжн.фондов ОБ</t>
  </si>
  <si>
    <t>МБТ на компл.книжн.фондов ФБ</t>
  </si>
  <si>
    <t>20204025130002</t>
  </si>
  <si>
    <t>медикаменты</t>
  </si>
  <si>
    <t>Субсидия на разв.народ.культуры</t>
  </si>
  <si>
    <t>Инвест.в объекты газификации</t>
  </si>
  <si>
    <t xml:space="preserve">Прочие мероприятия по благоустройству по МЦП   </t>
  </si>
  <si>
    <t>Проведение мероприятий</t>
  </si>
  <si>
    <t xml:space="preserve">Организ-воспит.работа </t>
  </si>
  <si>
    <t>Создание усл.для зан.спортом</t>
  </si>
  <si>
    <t>Участие команд в соревнов-ях</t>
  </si>
  <si>
    <t>Укрепление мат-тех.базы</t>
  </si>
  <si>
    <t>Соц.обеспечение</t>
  </si>
  <si>
    <t>улучшение жил.усл.молод.сем.</t>
  </si>
  <si>
    <t>МБТ на стим.выплаты культ. ВМР</t>
  </si>
  <si>
    <t>Приобр.об.недв.(ВГП) доп.метры</t>
  </si>
  <si>
    <t>0111-9100007000-870-290</t>
  </si>
  <si>
    <t>0113-2352709020-244-226</t>
  </si>
  <si>
    <t>0113-9100009060-853-290</t>
  </si>
  <si>
    <t>0203-9100051180-121-211</t>
  </si>
  <si>
    <t>0203-9100051180-121-212</t>
  </si>
  <si>
    <t>0203-9100051180-244-221</t>
  </si>
  <si>
    <t>0203-9100051180-244-226</t>
  </si>
  <si>
    <t>0203-9100051180-244-340-008</t>
  </si>
  <si>
    <t>0309-2343402180-244-226</t>
  </si>
  <si>
    <t>0314-2342902470-244-225</t>
  </si>
  <si>
    <t>0409-2310503150-244-225</t>
  </si>
  <si>
    <t>Текущий ремонт дорог</t>
  </si>
  <si>
    <t>0409-2310503160-244-225</t>
  </si>
  <si>
    <t>0409-2310503160-244-226</t>
  </si>
  <si>
    <t>0409-2310503150-244-226</t>
  </si>
  <si>
    <t>0409-2310503160-244-340-008</t>
  </si>
  <si>
    <t>0409-2310503170-244-225</t>
  </si>
  <si>
    <t>Кап. ремонт дорог</t>
  </si>
  <si>
    <t>0409-2310503170-244-226</t>
  </si>
  <si>
    <t>прочие работы, услуги</t>
  </si>
  <si>
    <t>0409-2310503180-244-225</t>
  </si>
  <si>
    <t>Ремонт  придомовых территорий</t>
  </si>
  <si>
    <t>0409-2310570140-244-225</t>
  </si>
  <si>
    <t>Кап.рем.и рем. автодорог</t>
  </si>
  <si>
    <t>0412-2352703400-244-226</t>
  </si>
  <si>
    <t>0501-2323100800-412-310</t>
  </si>
  <si>
    <t>0501-2323103510-244-225</t>
  </si>
  <si>
    <t>0501-2323103510-244-226</t>
  </si>
  <si>
    <t>0501-2333196020-412-310</t>
  </si>
  <si>
    <t>0501-2333100690-412-310</t>
  </si>
  <si>
    <t xml:space="preserve">Приобр.об.недв.(ВГП) </t>
  </si>
  <si>
    <t>0502-2323203510-244-225</t>
  </si>
  <si>
    <t>0502-2323203510-244-226</t>
  </si>
  <si>
    <t>0502-2323203510-244-310</t>
  </si>
  <si>
    <t>0502-2323203510-244-340-008</t>
  </si>
  <si>
    <t>0502-2323203540-810-241</t>
  </si>
  <si>
    <t>0503-2323303450-244-310</t>
  </si>
  <si>
    <t>0503-2323306010-244-225</t>
  </si>
  <si>
    <t>0503-2323306010-244-226</t>
  </si>
  <si>
    <t>0503-2323306010-244-340-008</t>
  </si>
  <si>
    <t>0503-2323306020-244-225</t>
  </si>
  <si>
    <t>0503-2323306030-244-225</t>
  </si>
  <si>
    <t>0503-2323306030-244-226</t>
  </si>
  <si>
    <t>0503-2323306030-244-340-008</t>
  </si>
  <si>
    <t>0503-2323306040-244-225</t>
  </si>
  <si>
    <t>0503-2323306050-244-222</t>
  </si>
  <si>
    <t>0503-2323306050-244-225</t>
  </si>
  <si>
    <t>0503-2323306050-244-226</t>
  </si>
  <si>
    <t>0503-2323306050-244-310</t>
  </si>
  <si>
    <t>0503-2323306050-244-340-008</t>
  </si>
  <si>
    <t>0503-2323306060-244-225</t>
  </si>
  <si>
    <t>0503-2323306060-244-340-008</t>
  </si>
  <si>
    <t>0503-2323306060-244-226</t>
  </si>
  <si>
    <t>0707-3931600350-244-222</t>
  </si>
  <si>
    <t>0707-3931600350-244-226</t>
  </si>
  <si>
    <t>0707-3931600350-244-290</t>
  </si>
  <si>
    <t>0707-3931600350-244-340-008</t>
  </si>
  <si>
    <t>1001-9100004910-321-263</t>
  </si>
  <si>
    <t>1101-3921800200-244-222</t>
  </si>
  <si>
    <t>1101-3921800200-244-226</t>
  </si>
  <si>
    <t>1101-3921800200-244-340-007</t>
  </si>
  <si>
    <t>1101-3921800200-244-340-008</t>
  </si>
  <si>
    <t>1101-3921800210-244-222</t>
  </si>
  <si>
    <t>1101-3921800210-244-226</t>
  </si>
  <si>
    <t>1101-3921800210-244-290</t>
  </si>
  <si>
    <t>1101-3921800210-244-340-008</t>
  </si>
  <si>
    <t>1101-3921800220-244-310</t>
  </si>
  <si>
    <t>1101-3921800220-244-340-008</t>
  </si>
  <si>
    <t>0707-3931600340-244-222</t>
  </si>
  <si>
    <t>0707-3931600340-244-226</t>
  </si>
  <si>
    <t>0707-3931600340-244-290</t>
  </si>
  <si>
    <t>0707-3931600340-244-340-005</t>
  </si>
  <si>
    <t>0801-3910704400-111-211</t>
  </si>
  <si>
    <t>0801-3910704400-119-213</t>
  </si>
  <si>
    <t>0801-3910704400-112-212</t>
  </si>
  <si>
    <t>0801-3910704400-244-221</t>
  </si>
  <si>
    <t>0801-3910704400-244-222</t>
  </si>
  <si>
    <t>0801-3910704400-244-223-002</t>
  </si>
  <si>
    <t>0801-3910704400-244-223-003</t>
  </si>
  <si>
    <t>0801-3910704400-244-223-004</t>
  </si>
  <si>
    <t>0801-3910704400-244-225</t>
  </si>
  <si>
    <t>0801-3910704400-244-226</t>
  </si>
  <si>
    <t>0801-3910704400-244-290</t>
  </si>
  <si>
    <t>0801-3910704400-244-310</t>
  </si>
  <si>
    <t>0801-3910704400-244-340-007</t>
  </si>
  <si>
    <t>0801-3910704400-244-340-008</t>
  </si>
  <si>
    <t>0801-3910704400-852-290</t>
  </si>
  <si>
    <t>0801-3910704400-853-290</t>
  </si>
  <si>
    <t>0801-3910705970-111-211</t>
  </si>
  <si>
    <t>0801-3910705970-119-213</t>
  </si>
  <si>
    <t>0801-3911704430-244-222</t>
  </si>
  <si>
    <t>0801-3911704430-244-226</t>
  </si>
  <si>
    <t>0801-3911704430-244-290</t>
  </si>
  <si>
    <t>0801-3911704430-244-310</t>
  </si>
  <si>
    <t>0801-3911704430-244-340-008</t>
  </si>
  <si>
    <t>0801-3910704410-111-211</t>
  </si>
  <si>
    <t>0801-3910704410-119-213</t>
  </si>
  <si>
    <t>0801-3910704410-112-212</t>
  </si>
  <si>
    <t>0801-3910704410-244-221</t>
  </si>
  <si>
    <t>0801-3910704410-244-223-003</t>
  </si>
  <si>
    <t>0801-3910704410-244-225</t>
  </si>
  <si>
    <t>0801-3910704410-244-226</t>
  </si>
  <si>
    <t>0801-3910704410-244-290</t>
  </si>
  <si>
    <t>0801-3910704410-244-310</t>
  </si>
  <si>
    <t>0801-3910704410-244-340-008</t>
  </si>
  <si>
    <t>0801-3910704410-244-222</t>
  </si>
  <si>
    <t>0707-3931600340-244-340-008</t>
  </si>
  <si>
    <t>0801-3910704420-111-211</t>
  </si>
  <si>
    <t>0801-3910704420-112-212</t>
  </si>
  <si>
    <t>0801-3910704420-119-213</t>
  </si>
  <si>
    <t>0801-3910704420-244-221</t>
  </si>
  <si>
    <t>0801-3910704420-244-222</t>
  </si>
  <si>
    <t>0801-3910704420-244-225</t>
  </si>
  <si>
    <t>0801-3910704420-244-226</t>
  </si>
  <si>
    <t>0801-3910704420-244-290</t>
  </si>
  <si>
    <t>0801-3910704420-244-340-008</t>
  </si>
  <si>
    <t>0801-3910704420-244-310</t>
  </si>
  <si>
    <t>0801-3911704420-111-211</t>
  </si>
  <si>
    <t>0801-3911704420-119-213</t>
  </si>
  <si>
    <t>0801-3911704420-112-212</t>
  </si>
  <si>
    <t>0801-3911704420-244-221</t>
  </si>
  <si>
    <t>0801-3911704420-244-222</t>
  </si>
  <si>
    <t>0801-3911704420-244-226</t>
  </si>
  <si>
    <t>0801-3911704420-244-310</t>
  </si>
  <si>
    <t>0801-3911704420-244-340-008</t>
  </si>
  <si>
    <t>в том числе КГХ:</t>
  </si>
  <si>
    <t xml:space="preserve">Содержание дорог  </t>
  </si>
  <si>
    <t>Меропр.по землеустр. и землепользованию</t>
  </si>
  <si>
    <t>Подготовка населения к чрезвычайным ситуациям</t>
  </si>
  <si>
    <t>0409-2310503150-244-340-008</t>
  </si>
  <si>
    <t>взмещение факт.убытков Бани</t>
  </si>
  <si>
    <t>10606043133000</t>
  </si>
  <si>
    <t>Стр-во и реконструкция объектов муниц.собст-ти</t>
  </si>
  <si>
    <t>0113-2331404140-244-225</t>
  </si>
  <si>
    <t>1068</t>
  </si>
  <si>
    <t>0113-2331404140-414-310</t>
  </si>
  <si>
    <t>Ремонт  Ателье пошива одежды</t>
  </si>
  <si>
    <t>мат.помощь, гемодиализ</t>
  </si>
  <si>
    <t>0113-9100009060-321-262</t>
  </si>
  <si>
    <t>221</t>
  </si>
  <si>
    <t xml:space="preserve">Выполнение др.обяз-ств МО </t>
  </si>
  <si>
    <t>Член.взн. в Ассоциацию Сов. МО</t>
  </si>
  <si>
    <t>Управление муниц.собств-ю</t>
  </si>
  <si>
    <t>Резервный фонд МО</t>
  </si>
  <si>
    <t>резервные средства</t>
  </si>
  <si>
    <t>0203-9100051180-129-213</t>
  </si>
  <si>
    <t>0309-2343402190-244-226</t>
  </si>
  <si>
    <t>0314-2342902470-242-226</t>
  </si>
  <si>
    <t>147</t>
  </si>
  <si>
    <t>Софинансирование тек. ремонт автодорог</t>
  </si>
  <si>
    <t>137</t>
  </si>
  <si>
    <t>0409-23105S0140-244-225</t>
  </si>
  <si>
    <t>0409</t>
  </si>
  <si>
    <t>0501-2333195020-412-310</t>
  </si>
  <si>
    <t>148</t>
  </si>
  <si>
    <t xml:space="preserve">Приобр.об.недв.(ФЖКХ) </t>
  </si>
  <si>
    <t xml:space="preserve">Приобр.об.недв.(ОБ) </t>
  </si>
  <si>
    <t>0502-2333200680-244-225</t>
  </si>
  <si>
    <t>Развитие систем водоснаб-ния</t>
  </si>
  <si>
    <t>0502-2333200680-244-226</t>
  </si>
  <si>
    <t>софин.ПСД газопроводы</t>
  </si>
  <si>
    <t>0502-23332S0200-414-310</t>
  </si>
  <si>
    <t>0801-39107S0350-244-225</t>
  </si>
  <si>
    <t>Мероп-ия по повышению з/пл. раб-м культуры "Музей"  ВМР</t>
  </si>
  <si>
    <t>Мероп-ия по повышению з/пл. раб-м культуры "Музей" ВГП</t>
  </si>
  <si>
    <t>Соф.на развитие территорий</t>
  </si>
  <si>
    <t>Расходы МО на реализацию 95-ОЗ</t>
  </si>
  <si>
    <t>Расходы МО на реализацию 42-ОЗ</t>
  </si>
  <si>
    <t>0503-23233S0880-244-226</t>
  </si>
  <si>
    <t>Соф. Губернаторский отряд</t>
  </si>
  <si>
    <t>0707-39316S4330-244-290</t>
  </si>
  <si>
    <t>0707-39316S4330-244-340-008</t>
  </si>
  <si>
    <t>МБТ на развитие нар.творчества</t>
  </si>
  <si>
    <t>Развитие народ.творчества</t>
  </si>
  <si>
    <t>0801-3911774370-244-310</t>
  </si>
  <si>
    <t>0801-39117S4370-244-310</t>
  </si>
  <si>
    <t>Всего</t>
  </si>
  <si>
    <t>0801-3911704420-242-221</t>
  </si>
  <si>
    <t>0503-2323306010-244-223-003</t>
  </si>
  <si>
    <t>0801-3910704420-242-221</t>
  </si>
  <si>
    <t>0501-2323103500-244-225</t>
  </si>
  <si>
    <t>0501-23331S9602-412-310</t>
  </si>
  <si>
    <t>1101-3921800200-244-225</t>
  </si>
  <si>
    <t>20204999137000</t>
  </si>
  <si>
    <t>Субсидия 42-ОЗ разв.форм мс</t>
  </si>
  <si>
    <t>МБТ на развитие инфрастр-ры</t>
  </si>
  <si>
    <t>0801-9190172020-244-310</t>
  </si>
  <si>
    <t>1101-9190172020-244-310</t>
  </si>
  <si>
    <t>1101-9190172020-244-340-008</t>
  </si>
  <si>
    <t>Газификация нас.пунктов ОБ</t>
  </si>
  <si>
    <t>0502-2333270200-414-310</t>
  </si>
  <si>
    <t>ПСД газопроводы</t>
  </si>
  <si>
    <t>СМР газопроводы</t>
  </si>
  <si>
    <t>0503-9190172020-244-310</t>
  </si>
  <si>
    <t>0503-2323370880-244-226</t>
  </si>
  <si>
    <t>Развитие части территорий ОБ</t>
  </si>
  <si>
    <t>Расходы ОБ на реализацию 95-ОЗ</t>
  </si>
  <si>
    <t>Расходы ОБ на реализацию 42-ОЗ</t>
  </si>
  <si>
    <t>0501-2323170800-412-310</t>
  </si>
  <si>
    <t>2011</t>
  </si>
  <si>
    <t>0503-2323306040-244-226</t>
  </si>
  <si>
    <t>0503-2323370880-244-340-008</t>
  </si>
  <si>
    <t>0503-23233S0880-244-340-008</t>
  </si>
  <si>
    <t>приобр.картриджей</t>
  </si>
  <si>
    <t>0801-3910704420-242-340-008</t>
  </si>
  <si>
    <t>0801-3911704420-242-226</t>
  </si>
  <si>
    <t>0801-3911704430-242-340-008</t>
  </si>
  <si>
    <t>0801-9190172020-244-340-008</t>
  </si>
  <si>
    <t>Комплек-ние книж.фонда ФБ</t>
  </si>
  <si>
    <t>0801-3911751440-244-310</t>
  </si>
  <si>
    <t>Дотация на поощрение</t>
  </si>
  <si>
    <t>0503-9190170060-244-340-008</t>
  </si>
  <si>
    <t>дотация на поощрение упр.фин.</t>
  </si>
  <si>
    <t>20201009130000</t>
  </si>
  <si>
    <t>0113-9100009060-350-290</t>
  </si>
  <si>
    <t>0501-23231S0800-412-310</t>
  </si>
  <si>
    <t>Губернаторский отряд  ОБ</t>
  </si>
  <si>
    <t>0707-3931674330-244-290</t>
  </si>
  <si>
    <t>0707-3931674330-244-222</t>
  </si>
  <si>
    <t>0707-3931674330-244-226</t>
  </si>
  <si>
    <t>0707-3931674330-244-340-008</t>
  </si>
  <si>
    <t>0801-3910770350-244-225</t>
  </si>
  <si>
    <t>МБТ Губернаторский отряд</t>
  </si>
  <si>
    <t>20204014130001</t>
  </si>
  <si>
    <t>20202999130001</t>
  </si>
  <si>
    <t>20202077130005</t>
  </si>
  <si>
    <t>20202077130006</t>
  </si>
  <si>
    <t>20202088130000</t>
  </si>
  <si>
    <t>20202089130000</t>
  </si>
  <si>
    <t>20202999130002</t>
  </si>
  <si>
    <t>20204999135000</t>
  </si>
  <si>
    <t>20204999130000</t>
  </si>
  <si>
    <t>1021</t>
  </si>
  <si>
    <t>Мероп-ия по повышению з/пл. раб-м культуры "Родник" ВМР</t>
  </si>
  <si>
    <t>Мероп-ия по повышению з/пл. раб-м культуры "Родник" ОБ</t>
  </si>
  <si>
    <t>0801-3910770360-111-211</t>
  </si>
  <si>
    <t>0801-3910770360-119-213</t>
  </si>
  <si>
    <t>0801-3910704410-853-290</t>
  </si>
  <si>
    <t>Мероп-ия по повышению з/пл. раб-м культуры "Музей"  ОБ</t>
  </si>
  <si>
    <t>0801-3910704420-853-290</t>
  </si>
  <si>
    <t>1022</t>
  </si>
  <si>
    <t>Приобретение книж.фонда</t>
  </si>
  <si>
    <t>0801-3910772050-244-310</t>
  </si>
  <si>
    <t>4011</t>
  </si>
  <si>
    <t>4009</t>
  </si>
  <si>
    <t>1061</t>
  </si>
  <si>
    <t>1060</t>
  </si>
  <si>
    <t>0503-2323306020-244-340-008</t>
  </si>
  <si>
    <t>0503-2323374390-244-340-008</t>
  </si>
  <si>
    <t>0503-23233S4390-244-340-008</t>
  </si>
  <si>
    <t xml:space="preserve">прочие работы,усл. </t>
  </si>
  <si>
    <t>работы,усл.по сод.имущ. (Дор.ф.)</t>
  </si>
  <si>
    <t>0502-2333200670-414-226</t>
  </si>
  <si>
    <t>Кап.рем.и рем. соц.знач.дорог</t>
  </si>
  <si>
    <t>1043</t>
  </si>
  <si>
    <t>1044</t>
  </si>
  <si>
    <t>прочие выплаты,команд.расходы</t>
  </si>
  <si>
    <t>0409-2310574200-244-225</t>
  </si>
  <si>
    <t>11105035130114</t>
  </si>
  <si>
    <t>изгот.знаков поч.гражданин</t>
  </si>
  <si>
    <t>0113-9100009060-244-226</t>
  </si>
  <si>
    <t>Поощрение пок.управ.фин-ми</t>
  </si>
  <si>
    <t>Иные МБТ</t>
  </si>
  <si>
    <t>0113-9190170060-540-251</t>
  </si>
  <si>
    <t>Софинансирование ремонта соц.значимых автодорог</t>
  </si>
  <si>
    <t>0409-23105S4200-244-225</t>
  </si>
  <si>
    <t>0707-3931600340-244-310</t>
  </si>
  <si>
    <t>135</t>
  </si>
  <si>
    <t>1003-23331S0750-322-262</t>
  </si>
  <si>
    <t>Подготовка к отопит.сезону</t>
  </si>
  <si>
    <t>0502-2333270160-243-225</t>
  </si>
  <si>
    <t>0502-23332S0160-243-225</t>
  </si>
  <si>
    <t>Соф. по подг. к отопит.сезону</t>
  </si>
  <si>
    <t>1101-3921800200-112-212</t>
  </si>
  <si>
    <t>на 1 ноября 2016</t>
  </si>
  <si>
    <t>01.11.2016</t>
  </si>
  <si>
    <t>"03" ноября 2016г.</t>
  </si>
  <si>
    <t xml:space="preserve"> 2. Расходы бюджета на 01.11.2016 г.</t>
  </si>
  <si>
    <t>0314-2342902470-244-340-008</t>
  </si>
  <si>
    <t>0503-2323306060-244-222</t>
  </si>
  <si>
    <t>1101-3921800220-244-226</t>
  </si>
  <si>
    <t>11173896</t>
  </si>
  <si>
    <t xml:space="preserve">        по ОКТМО</t>
  </si>
  <si>
    <t>41606101</t>
  </si>
  <si>
    <t>Комитет финансов АМО ВМР</t>
  </si>
  <si>
    <t xml:space="preserve">Наименование финансового органа, </t>
  </si>
  <si>
    <t>МБТ ВМР доп.фин.помощь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</si>
</sst>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49" fontId="2" fillId="0" borderId="28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29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0" xfId="0" applyFont="1" applyAlignment="1">
      <alignment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" fontId="5" fillId="0" borderId="39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33" borderId="27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4" fontId="2" fillId="33" borderId="23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4" fontId="2" fillId="33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center"/>
    </xf>
    <xf numFmtId="4" fontId="5" fillId="0" borderId="52" xfId="0" applyNumberFormat="1" applyFont="1" applyFill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0" fontId="5" fillId="0" borderId="46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4" fontId="5" fillId="0" borderId="46" xfId="0" applyNumberFormat="1" applyFont="1" applyFill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4" fontId="2" fillId="0" borderId="43" xfId="42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showGridLines="0" tabSelected="1" zoomScalePageLayoutView="0" workbookViewId="0" topLeftCell="A1">
      <selection activeCell="E16" sqref="E16"/>
    </sheetView>
  </sheetViews>
  <sheetFormatPr defaultColWidth="9.00390625" defaultRowHeight="12.75"/>
  <cols>
    <col min="1" max="1" width="25.875" style="3" customWidth="1"/>
    <col min="2" max="2" width="4.75390625" style="3" customWidth="1"/>
    <col min="3" max="3" width="17.75390625" style="3" customWidth="1"/>
    <col min="4" max="4" width="5.375" style="3" customWidth="1"/>
    <col min="5" max="5" width="13.625" style="1" customWidth="1"/>
    <col min="6" max="6" width="13.125" style="1" customWidth="1"/>
    <col min="7" max="7" width="13.125" style="0" customWidth="1"/>
  </cols>
  <sheetData>
    <row r="1" spans="1:7" ht="14.25" customHeight="1" thickBot="1">
      <c r="A1" s="35" t="s">
        <v>42</v>
      </c>
      <c r="B1" s="35"/>
      <c r="C1" s="14"/>
      <c r="D1" s="14"/>
      <c r="E1" s="14"/>
      <c r="F1" s="14"/>
      <c r="G1" s="31" t="s">
        <v>5</v>
      </c>
    </row>
    <row r="2" spans="2:7" ht="13.5" customHeight="1">
      <c r="B2" s="13"/>
      <c r="G2" s="63" t="s">
        <v>34</v>
      </c>
    </row>
    <row r="3" spans="1:7" ht="12.75" customHeight="1">
      <c r="A3" s="15"/>
      <c r="B3" s="15"/>
      <c r="C3" s="15"/>
      <c r="D3" s="65" t="s">
        <v>545</v>
      </c>
      <c r="E3" s="65"/>
      <c r="F3" s="15" t="s">
        <v>38</v>
      </c>
      <c r="G3" s="21" t="s">
        <v>546</v>
      </c>
    </row>
    <row r="4" spans="1:7" ht="15.75" customHeight="1">
      <c r="A4" s="13" t="s">
        <v>556</v>
      </c>
      <c r="B4" s="13"/>
      <c r="C4" s="13" t="s">
        <v>555</v>
      </c>
      <c r="D4" s="13"/>
      <c r="E4" s="12"/>
      <c r="F4" s="12"/>
      <c r="G4" s="85"/>
    </row>
    <row r="5" spans="1:7" ht="13.5" customHeight="1">
      <c r="A5" s="13" t="s">
        <v>199</v>
      </c>
      <c r="B5" s="13"/>
      <c r="C5" s="13"/>
      <c r="D5" s="13"/>
      <c r="E5" s="12"/>
      <c r="F5" s="12" t="s">
        <v>37</v>
      </c>
      <c r="G5" s="21" t="s">
        <v>552</v>
      </c>
    </row>
    <row r="6" spans="1:7" ht="15.75" customHeight="1">
      <c r="A6" s="13" t="s">
        <v>145</v>
      </c>
      <c r="B6" s="13"/>
      <c r="C6" s="13"/>
      <c r="D6" s="13"/>
      <c r="E6" s="12"/>
      <c r="F6" s="12" t="s">
        <v>553</v>
      </c>
      <c r="G6" s="21" t="s">
        <v>554</v>
      </c>
    </row>
    <row r="7" spans="1:7" ht="13.5" customHeight="1">
      <c r="A7" s="68" t="s">
        <v>45</v>
      </c>
      <c r="B7" s="13"/>
      <c r="C7" s="13"/>
      <c r="D7" s="13"/>
      <c r="E7" s="12"/>
      <c r="F7" s="12"/>
      <c r="G7" s="61"/>
    </row>
    <row r="8" spans="1:7" ht="13.5" customHeight="1" thickBot="1">
      <c r="A8" s="13" t="s">
        <v>1</v>
      </c>
      <c r="B8" s="13"/>
      <c r="C8" s="13"/>
      <c r="D8" s="13"/>
      <c r="E8" s="12"/>
      <c r="F8" s="12"/>
      <c r="G8" s="22" t="s">
        <v>0</v>
      </c>
    </row>
    <row r="9" spans="2:7" ht="13.5" customHeight="1">
      <c r="B9" s="34"/>
      <c r="C9" s="34" t="s">
        <v>111</v>
      </c>
      <c r="D9" s="34"/>
      <c r="E9" s="12"/>
      <c r="F9" s="12"/>
      <c r="G9" s="27"/>
    </row>
    <row r="10" spans="1:7" ht="13.5" customHeight="1">
      <c r="A10" s="148"/>
      <c r="B10" s="148"/>
      <c r="C10" s="148"/>
      <c r="D10" s="148"/>
      <c r="E10" s="148"/>
      <c r="F10" s="148"/>
      <c r="G10" s="148"/>
    </row>
    <row r="11" spans="1:7" ht="5.25" customHeight="1">
      <c r="A11" s="33"/>
      <c r="B11" s="33"/>
      <c r="C11" s="16"/>
      <c r="D11" s="16"/>
      <c r="E11" s="17"/>
      <c r="F11" s="17"/>
      <c r="G11" s="18"/>
    </row>
    <row r="12" spans="1:7" ht="13.5" customHeight="1">
      <c r="A12" s="8"/>
      <c r="B12" s="9" t="s">
        <v>14</v>
      </c>
      <c r="C12" s="29"/>
      <c r="D12" s="29"/>
      <c r="E12" s="7" t="s">
        <v>48</v>
      </c>
      <c r="F12" s="66"/>
      <c r="G12" s="65" t="s">
        <v>35</v>
      </c>
    </row>
    <row r="13" spans="1:7" ht="9.75" customHeight="1">
      <c r="A13" s="9" t="s">
        <v>6</v>
      </c>
      <c r="B13" s="9" t="s">
        <v>15</v>
      </c>
      <c r="C13" s="29" t="s">
        <v>8</v>
      </c>
      <c r="D13" s="88" t="s">
        <v>87</v>
      </c>
      <c r="E13" s="7" t="s">
        <v>49</v>
      </c>
      <c r="F13" s="7" t="s">
        <v>39</v>
      </c>
      <c r="G13" s="19" t="s">
        <v>4</v>
      </c>
    </row>
    <row r="14" spans="1:7" ht="9.75" customHeight="1">
      <c r="A14" s="8"/>
      <c r="B14" s="9" t="s">
        <v>16</v>
      </c>
      <c r="C14" s="29"/>
      <c r="D14" s="29"/>
      <c r="E14" s="7" t="s">
        <v>4</v>
      </c>
      <c r="F14" s="7"/>
      <c r="G14" s="19"/>
    </row>
    <row r="15" spans="1:7" ht="9.75" customHeight="1" thickBot="1">
      <c r="A15" s="5">
        <v>1</v>
      </c>
      <c r="B15" s="11">
        <v>2</v>
      </c>
      <c r="C15" s="11">
        <v>3</v>
      </c>
      <c r="D15" s="11"/>
      <c r="E15" s="6" t="s">
        <v>2</v>
      </c>
      <c r="F15" s="6" t="s">
        <v>40</v>
      </c>
      <c r="G15" s="20" t="s">
        <v>41</v>
      </c>
    </row>
    <row r="16" spans="1:7" ht="15.75" customHeight="1">
      <c r="A16" s="38" t="s">
        <v>46</v>
      </c>
      <c r="B16" s="46" t="s">
        <v>18</v>
      </c>
      <c r="C16" s="48" t="s">
        <v>29</v>
      </c>
      <c r="D16" s="86"/>
      <c r="E16" s="106">
        <f>SUM(E18:E95)</f>
        <v>128068382.5</v>
      </c>
      <c r="F16" s="106">
        <f>SUM(F18:F95)</f>
        <v>107515987.08999999</v>
      </c>
      <c r="G16" s="79">
        <f>SUM(G18:G95)</f>
        <v>20552395.41</v>
      </c>
    </row>
    <row r="17" spans="1:7" ht="11.25" customHeight="1">
      <c r="A17" s="39" t="s">
        <v>7</v>
      </c>
      <c r="B17" s="47"/>
      <c r="C17" s="49"/>
      <c r="D17" s="86"/>
      <c r="E17" s="108"/>
      <c r="F17" s="105"/>
      <c r="G17" s="73"/>
    </row>
    <row r="18" spans="1:7" ht="26.25" customHeight="1">
      <c r="A18" s="39" t="s">
        <v>118</v>
      </c>
      <c r="B18" s="47"/>
      <c r="C18" s="32" t="s">
        <v>70</v>
      </c>
      <c r="D18" s="2" t="s">
        <v>88</v>
      </c>
      <c r="E18" s="124">
        <v>22700000</v>
      </c>
      <c r="F18" s="107">
        <v>19645884.5</v>
      </c>
      <c r="G18" s="73">
        <f>SUM(E18-F18-F19-F20-F21)</f>
        <v>2798493.8</v>
      </c>
    </row>
    <row r="19" spans="1:7" ht="15.75" customHeight="1">
      <c r="A19" s="39" t="s">
        <v>119</v>
      </c>
      <c r="B19" s="42"/>
      <c r="C19" s="32" t="s">
        <v>123</v>
      </c>
      <c r="D19" s="2" t="s">
        <v>88</v>
      </c>
      <c r="E19" s="124"/>
      <c r="F19" s="107">
        <v>64380.55</v>
      </c>
      <c r="G19" s="73"/>
    </row>
    <row r="20" spans="1:7" ht="15.75" customHeight="1">
      <c r="A20" s="39" t="s">
        <v>120</v>
      </c>
      <c r="B20" s="42"/>
      <c r="C20" s="32" t="s">
        <v>124</v>
      </c>
      <c r="D20" s="2" t="s">
        <v>88</v>
      </c>
      <c r="E20" s="124"/>
      <c r="F20" s="107">
        <v>191241.18</v>
      </c>
      <c r="G20" s="73"/>
    </row>
    <row r="21" spans="1:7" ht="15.75" customHeight="1">
      <c r="A21" s="39" t="s">
        <v>129</v>
      </c>
      <c r="B21" s="42"/>
      <c r="C21" s="32" t="s">
        <v>131</v>
      </c>
      <c r="D21" s="2" t="s">
        <v>88</v>
      </c>
      <c r="E21" s="124"/>
      <c r="F21" s="107">
        <v>-0.03</v>
      </c>
      <c r="G21" s="73"/>
    </row>
    <row r="22" spans="1:7" ht="15.75" customHeight="1">
      <c r="A22" s="39" t="s">
        <v>122</v>
      </c>
      <c r="B22" s="42"/>
      <c r="C22" s="32" t="s">
        <v>121</v>
      </c>
      <c r="D22" s="2" t="s">
        <v>88</v>
      </c>
      <c r="E22" s="124">
        <v>77200</v>
      </c>
      <c r="F22" s="107">
        <v>61062.17</v>
      </c>
      <c r="G22" s="73">
        <f>SUM(E22-F22-F23-F24)</f>
        <v>15679.870000000003</v>
      </c>
    </row>
    <row r="23" spans="1:7" ht="15.75" customHeight="1">
      <c r="A23" s="39" t="s">
        <v>119</v>
      </c>
      <c r="B23" s="42"/>
      <c r="C23" s="32" t="s">
        <v>126</v>
      </c>
      <c r="D23" s="2" t="s">
        <v>88</v>
      </c>
      <c r="E23" s="124"/>
      <c r="F23" s="107">
        <v>457.96</v>
      </c>
      <c r="G23" s="73"/>
    </row>
    <row r="24" spans="1:7" ht="15.75" customHeight="1">
      <c r="A24" s="39" t="s">
        <v>120</v>
      </c>
      <c r="B24" s="42"/>
      <c r="C24" s="32" t="s">
        <v>133</v>
      </c>
      <c r="D24" s="2" t="s">
        <v>88</v>
      </c>
      <c r="E24" s="124"/>
      <c r="F24" s="107">
        <v>0</v>
      </c>
      <c r="G24" s="73"/>
    </row>
    <row r="25" spans="1:7" ht="15.75" customHeight="1">
      <c r="A25" s="39" t="s">
        <v>71</v>
      </c>
      <c r="B25" s="42"/>
      <c r="C25" s="32" t="s">
        <v>72</v>
      </c>
      <c r="D25" s="2" t="s">
        <v>88</v>
      </c>
      <c r="E25" s="124">
        <v>40000</v>
      </c>
      <c r="F25" s="107">
        <v>113388.21</v>
      </c>
      <c r="G25" s="73">
        <f>SUM(E25-F25-F26-F27)</f>
        <v>-75502.52</v>
      </c>
    </row>
    <row r="26" spans="1:7" ht="15.75" customHeight="1">
      <c r="A26" s="39" t="s">
        <v>119</v>
      </c>
      <c r="B26" s="42"/>
      <c r="C26" s="32" t="s">
        <v>127</v>
      </c>
      <c r="D26" s="2" t="s">
        <v>88</v>
      </c>
      <c r="E26" s="124"/>
      <c r="F26" s="107">
        <v>34.31</v>
      </c>
      <c r="G26" s="73"/>
    </row>
    <row r="27" spans="1:7" ht="15.75" customHeight="1">
      <c r="A27" s="39" t="s">
        <v>120</v>
      </c>
      <c r="B27" s="42"/>
      <c r="C27" s="32" t="s">
        <v>134</v>
      </c>
      <c r="D27" s="2" t="s">
        <v>88</v>
      </c>
      <c r="E27" s="124"/>
      <c r="F27" s="107">
        <v>2080</v>
      </c>
      <c r="G27" s="73"/>
    </row>
    <row r="28" spans="1:7" ht="15.75" customHeight="1">
      <c r="A28" s="39" t="s">
        <v>177</v>
      </c>
      <c r="B28" s="42"/>
      <c r="C28" s="32" t="s">
        <v>178</v>
      </c>
      <c r="D28" s="2" t="s">
        <v>88</v>
      </c>
      <c r="E28" s="124">
        <v>553600</v>
      </c>
      <c r="F28" s="107">
        <v>403768.83</v>
      </c>
      <c r="G28" s="73">
        <f>E28-F28</f>
        <v>149831.16999999998</v>
      </c>
    </row>
    <row r="29" spans="1:7" ht="15.75" customHeight="1">
      <c r="A29" s="39" t="s">
        <v>179</v>
      </c>
      <c r="B29" s="42"/>
      <c r="C29" s="32" t="s">
        <v>180</v>
      </c>
      <c r="D29" s="2" t="s">
        <v>88</v>
      </c>
      <c r="E29" s="124">
        <v>12000</v>
      </c>
      <c r="F29" s="107">
        <v>6358.3</v>
      </c>
      <c r="G29" s="73">
        <f>E29-F29</f>
        <v>5641.7</v>
      </c>
    </row>
    <row r="30" spans="1:7" ht="15.75" customHeight="1">
      <c r="A30" s="39" t="s">
        <v>181</v>
      </c>
      <c r="B30" s="42"/>
      <c r="C30" s="32" t="s">
        <v>197</v>
      </c>
      <c r="D30" s="2" t="s">
        <v>88</v>
      </c>
      <c r="E30" s="124">
        <v>890000</v>
      </c>
      <c r="F30" s="107">
        <v>838217.49</v>
      </c>
      <c r="G30" s="73">
        <f>E30-F30</f>
        <v>51782.51000000001</v>
      </c>
    </row>
    <row r="31" spans="1:7" ht="15.75" customHeight="1">
      <c r="A31" s="39" t="s">
        <v>182</v>
      </c>
      <c r="B31" s="42"/>
      <c r="C31" s="32" t="s">
        <v>198</v>
      </c>
      <c r="D31" s="2" t="s">
        <v>88</v>
      </c>
      <c r="E31" s="124">
        <v>500</v>
      </c>
      <c r="F31" s="107">
        <v>-57704.89</v>
      </c>
      <c r="G31" s="73">
        <f>E31-F31</f>
        <v>58204.89</v>
      </c>
    </row>
    <row r="32" spans="1:7" ht="15.75" customHeight="1">
      <c r="A32" s="39" t="s">
        <v>73</v>
      </c>
      <c r="B32" s="42"/>
      <c r="C32" s="32" t="s">
        <v>117</v>
      </c>
      <c r="D32" s="2" t="s">
        <v>88</v>
      </c>
      <c r="E32" s="124">
        <v>140000</v>
      </c>
      <c r="F32" s="107">
        <v>123491</v>
      </c>
      <c r="G32" s="73">
        <f>SUM(E32-F32-F33)</f>
        <v>15577.98</v>
      </c>
    </row>
    <row r="33" spans="1:7" ht="15.75" customHeight="1">
      <c r="A33" s="39" t="s">
        <v>119</v>
      </c>
      <c r="B33" s="42"/>
      <c r="C33" s="32" t="s">
        <v>147</v>
      </c>
      <c r="D33" s="2" t="s">
        <v>88</v>
      </c>
      <c r="E33" s="124"/>
      <c r="F33" s="107">
        <v>931.02</v>
      </c>
      <c r="G33" s="73"/>
    </row>
    <row r="34" spans="1:7" ht="15.75" customHeight="1">
      <c r="A34" s="39" t="s">
        <v>73</v>
      </c>
      <c r="B34" s="42"/>
      <c r="C34" s="32" t="s">
        <v>148</v>
      </c>
      <c r="D34" s="2" t="s">
        <v>88</v>
      </c>
      <c r="E34" s="124">
        <v>0</v>
      </c>
      <c r="F34" s="107">
        <v>0</v>
      </c>
      <c r="G34" s="73">
        <f>SUM(E34-F34-F35)</f>
        <v>0</v>
      </c>
    </row>
    <row r="35" spans="1:7" ht="15.75" customHeight="1">
      <c r="A35" s="39" t="s">
        <v>119</v>
      </c>
      <c r="B35" s="42"/>
      <c r="C35" s="32" t="s">
        <v>149</v>
      </c>
      <c r="D35" s="2" t="s">
        <v>88</v>
      </c>
      <c r="E35" s="124"/>
      <c r="F35" s="107">
        <v>0</v>
      </c>
      <c r="G35" s="73"/>
    </row>
    <row r="36" spans="1:7" ht="15.75" customHeight="1">
      <c r="A36" s="39" t="s">
        <v>74</v>
      </c>
      <c r="B36" s="42"/>
      <c r="C36" s="32" t="s">
        <v>75</v>
      </c>
      <c r="D36" s="2" t="s">
        <v>88</v>
      </c>
      <c r="E36" s="124">
        <v>743000</v>
      </c>
      <c r="F36" s="107">
        <v>263848.99</v>
      </c>
      <c r="G36" s="73">
        <f>SUM(E36-F36-F37-F38)</f>
        <v>469651.26</v>
      </c>
    </row>
    <row r="37" spans="1:7" ht="15.75" customHeight="1">
      <c r="A37" s="39" t="s">
        <v>119</v>
      </c>
      <c r="B37" s="42"/>
      <c r="C37" s="32" t="s">
        <v>76</v>
      </c>
      <c r="D37" s="2" t="s">
        <v>88</v>
      </c>
      <c r="E37" s="124"/>
      <c r="F37" s="107">
        <v>9499.75</v>
      </c>
      <c r="G37" s="73"/>
    </row>
    <row r="38" spans="1:7" ht="15.75" customHeight="1">
      <c r="A38" s="39" t="s">
        <v>129</v>
      </c>
      <c r="B38" s="42"/>
      <c r="C38" s="32" t="s">
        <v>128</v>
      </c>
      <c r="D38" s="2" t="s">
        <v>88</v>
      </c>
      <c r="E38" s="124"/>
      <c r="F38" s="107">
        <v>0</v>
      </c>
      <c r="G38" s="73"/>
    </row>
    <row r="39" spans="1:7" ht="15.75" customHeight="1">
      <c r="A39" s="39" t="s">
        <v>205</v>
      </c>
      <c r="B39" s="42"/>
      <c r="C39" s="32" t="s">
        <v>203</v>
      </c>
      <c r="D39" s="2" t="s">
        <v>88</v>
      </c>
      <c r="E39" s="124">
        <v>10000000</v>
      </c>
      <c r="F39" s="107">
        <v>8198910.16</v>
      </c>
      <c r="G39" s="73">
        <f>SUM(E39-F39-F40-F41-F42)</f>
        <v>1724277.0699999998</v>
      </c>
    </row>
    <row r="40" spans="1:7" ht="15.75" customHeight="1">
      <c r="A40" s="39" t="s">
        <v>119</v>
      </c>
      <c r="B40" s="42"/>
      <c r="C40" s="32" t="s">
        <v>234</v>
      </c>
      <c r="D40" s="2" t="s">
        <v>88</v>
      </c>
      <c r="E40" s="124"/>
      <c r="F40" s="107">
        <v>59690.77</v>
      </c>
      <c r="G40" s="73"/>
    </row>
    <row r="41" spans="1:7" ht="14.25" customHeight="1">
      <c r="A41" s="39" t="s">
        <v>120</v>
      </c>
      <c r="B41" s="42"/>
      <c r="C41" s="32" t="s">
        <v>246</v>
      </c>
      <c r="D41" s="2" t="s">
        <v>88</v>
      </c>
      <c r="E41" s="124"/>
      <c r="F41" s="107">
        <v>12348</v>
      </c>
      <c r="G41" s="73"/>
    </row>
    <row r="42" spans="1:7" ht="14.25" customHeight="1">
      <c r="A42" s="39" t="s">
        <v>129</v>
      </c>
      <c r="B42" s="42"/>
      <c r="C42" s="32" t="s">
        <v>204</v>
      </c>
      <c r="D42" s="2" t="s">
        <v>88</v>
      </c>
      <c r="E42" s="124"/>
      <c r="F42" s="107">
        <v>4774</v>
      </c>
      <c r="G42" s="73"/>
    </row>
    <row r="43" spans="1:7" ht="15.75" customHeight="1">
      <c r="A43" s="39" t="s">
        <v>206</v>
      </c>
      <c r="B43" s="42"/>
      <c r="C43" s="32" t="s">
        <v>208</v>
      </c>
      <c r="D43" s="2" t="s">
        <v>88</v>
      </c>
      <c r="E43" s="124">
        <v>1583200</v>
      </c>
      <c r="F43" s="107">
        <v>1401881.05</v>
      </c>
      <c r="G43" s="73">
        <f>SUM(E43-F43-F44-F45)</f>
        <v>139350.99999999997</v>
      </c>
    </row>
    <row r="44" spans="1:7" ht="15.75" customHeight="1">
      <c r="A44" s="39" t="s">
        <v>119</v>
      </c>
      <c r="B44" s="42"/>
      <c r="C44" s="32" t="s">
        <v>207</v>
      </c>
      <c r="D44" s="2" t="s">
        <v>88</v>
      </c>
      <c r="E44" s="124"/>
      <c r="F44" s="107">
        <v>42124.52</v>
      </c>
      <c r="G44" s="73"/>
    </row>
    <row r="45" spans="1:7" ht="15.75" customHeight="1">
      <c r="A45" s="39" t="s">
        <v>120</v>
      </c>
      <c r="B45" s="42"/>
      <c r="C45" s="32" t="s">
        <v>402</v>
      </c>
      <c r="D45" s="2" t="s">
        <v>88</v>
      </c>
      <c r="E45" s="124"/>
      <c r="F45" s="107">
        <v>-156.57</v>
      </c>
      <c r="G45" s="73"/>
    </row>
    <row r="46" spans="1:7" ht="15.75" customHeight="1">
      <c r="A46" s="39" t="s">
        <v>77</v>
      </c>
      <c r="B46" s="42"/>
      <c r="C46" s="32" t="s">
        <v>212</v>
      </c>
      <c r="D46" s="2" t="s">
        <v>88</v>
      </c>
      <c r="E46" s="124">
        <v>0</v>
      </c>
      <c r="F46" s="107">
        <v>0</v>
      </c>
      <c r="G46" s="73">
        <f>SUM(E46-F46-F47-F48)</f>
        <v>0</v>
      </c>
    </row>
    <row r="47" spans="1:7" ht="15.75" customHeight="1">
      <c r="A47" s="39" t="s">
        <v>119</v>
      </c>
      <c r="B47" s="42"/>
      <c r="C47" s="32" t="s">
        <v>237</v>
      </c>
      <c r="D47" s="2" t="s">
        <v>88</v>
      </c>
      <c r="E47" s="124"/>
      <c r="F47" s="107">
        <v>0</v>
      </c>
      <c r="G47" s="73"/>
    </row>
    <row r="48" spans="1:7" ht="15.75" customHeight="1">
      <c r="A48" s="39" t="s">
        <v>120</v>
      </c>
      <c r="B48" s="42"/>
      <c r="C48" s="32" t="s">
        <v>213</v>
      </c>
      <c r="D48" s="2" t="s">
        <v>88</v>
      </c>
      <c r="E48" s="124"/>
      <c r="F48" s="107">
        <v>0</v>
      </c>
      <c r="G48" s="73"/>
    </row>
    <row r="49" spans="1:7" ht="23.25" customHeight="1">
      <c r="A49" s="39" t="s">
        <v>84</v>
      </c>
      <c r="B49" s="42" t="s">
        <v>116</v>
      </c>
      <c r="C49" s="32" t="s">
        <v>214</v>
      </c>
      <c r="D49" s="2" t="s">
        <v>89</v>
      </c>
      <c r="E49" s="124">
        <v>5100000</v>
      </c>
      <c r="F49" s="107">
        <v>3472459.35</v>
      </c>
      <c r="G49" s="73">
        <f aca="true" t="shared" si="0" ref="G49:G69">E49-F49</f>
        <v>1627540.65</v>
      </c>
    </row>
    <row r="50" spans="1:7" ht="23.25" customHeight="1">
      <c r="A50" s="39" t="s">
        <v>84</v>
      </c>
      <c r="B50" s="42" t="s">
        <v>138</v>
      </c>
      <c r="C50" s="32" t="s">
        <v>214</v>
      </c>
      <c r="D50" s="2" t="s">
        <v>89</v>
      </c>
      <c r="E50" s="124">
        <v>0</v>
      </c>
      <c r="F50" s="107">
        <v>0</v>
      </c>
      <c r="G50" s="73">
        <f t="shared" si="0"/>
        <v>0</v>
      </c>
    </row>
    <row r="51" spans="1:7" ht="23.25" customHeight="1">
      <c r="A51" s="39" t="s">
        <v>125</v>
      </c>
      <c r="B51" s="42"/>
      <c r="C51" s="32" t="s">
        <v>215</v>
      </c>
      <c r="D51" s="2" t="s">
        <v>89</v>
      </c>
      <c r="E51" s="124">
        <v>160700</v>
      </c>
      <c r="F51" s="107">
        <v>134527.32</v>
      </c>
      <c r="G51" s="73">
        <f t="shared" si="0"/>
        <v>26172.679999999993</v>
      </c>
    </row>
    <row r="52" spans="1:7" ht="12.75" customHeight="1">
      <c r="A52" s="39" t="s">
        <v>78</v>
      </c>
      <c r="B52" s="42"/>
      <c r="C52" s="32" t="s">
        <v>216</v>
      </c>
      <c r="D52" s="2" t="s">
        <v>89</v>
      </c>
      <c r="E52" s="124">
        <v>1003400</v>
      </c>
      <c r="F52" s="107">
        <v>974562.9</v>
      </c>
      <c r="G52" s="73">
        <f t="shared" si="0"/>
        <v>28837.099999999977</v>
      </c>
    </row>
    <row r="53" spans="1:7" ht="12.75" customHeight="1">
      <c r="A53" s="39" t="s">
        <v>78</v>
      </c>
      <c r="B53" s="42"/>
      <c r="C53" s="32" t="s">
        <v>529</v>
      </c>
      <c r="D53" s="2" t="s">
        <v>89</v>
      </c>
      <c r="E53" s="124">
        <v>0</v>
      </c>
      <c r="F53" s="107">
        <v>21332.4</v>
      </c>
      <c r="G53" s="73">
        <f>E53-F53</f>
        <v>-21332.4</v>
      </c>
    </row>
    <row r="54" spans="1:7" ht="14.25" customHeight="1">
      <c r="A54" s="39" t="s">
        <v>238</v>
      </c>
      <c r="B54" s="42"/>
      <c r="C54" s="32" t="s">
        <v>239</v>
      </c>
      <c r="D54" s="2" t="s">
        <v>89</v>
      </c>
      <c r="E54" s="124">
        <v>7100000</v>
      </c>
      <c r="F54" s="107">
        <v>5070282.47</v>
      </c>
      <c r="G54" s="73">
        <f t="shared" si="0"/>
        <v>2029717.5300000003</v>
      </c>
    </row>
    <row r="55" spans="1:7" ht="12.75" customHeight="1">
      <c r="A55" s="39" t="s">
        <v>85</v>
      </c>
      <c r="B55" s="42"/>
      <c r="C55" s="32" t="s">
        <v>217</v>
      </c>
      <c r="D55" s="2" t="s">
        <v>89</v>
      </c>
      <c r="E55" s="124">
        <v>2790800</v>
      </c>
      <c r="F55" s="107">
        <v>2077634.1</v>
      </c>
      <c r="G55" s="73">
        <f t="shared" si="0"/>
        <v>713165.8999999999</v>
      </c>
    </row>
    <row r="56" spans="1:7" ht="12.75" customHeight="1">
      <c r="A56" s="39" t="s">
        <v>247</v>
      </c>
      <c r="B56" s="42"/>
      <c r="C56" s="32" t="s">
        <v>248</v>
      </c>
      <c r="D56" s="2" t="s">
        <v>90</v>
      </c>
      <c r="E56" s="124">
        <v>0</v>
      </c>
      <c r="F56" s="107">
        <v>0</v>
      </c>
      <c r="G56" s="73">
        <f t="shared" si="0"/>
        <v>0</v>
      </c>
    </row>
    <row r="57" spans="1:7" ht="15" customHeight="1">
      <c r="A57" s="39" t="s">
        <v>81</v>
      </c>
      <c r="B57" s="42"/>
      <c r="C57" s="32" t="s">
        <v>218</v>
      </c>
      <c r="D57" s="2" t="s">
        <v>90</v>
      </c>
      <c r="E57" s="124">
        <v>2250000</v>
      </c>
      <c r="F57" s="107">
        <v>1677469.57</v>
      </c>
      <c r="G57" s="73">
        <f t="shared" si="0"/>
        <v>572530.4299999999</v>
      </c>
    </row>
    <row r="58" spans="1:7" ht="15" customHeight="1">
      <c r="A58" s="39" t="s">
        <v>82</v>
      </c>
      <c r="B58" s="42"/>
      <c r="C58" s="32" t="s">
        <v>219</v>
      </c>
      <c r="D58" s="2" t="s">
        <v>90</v>
      </c>
      <c r="E58" s="124">
        <v>220000</v>
      </c>
      <c r="F58" s="107">
        <v>120245</v>
      </c>
      <c r="G58" s="73">
        <f t="shared" si="0"/>
        <v>99755</v>
      </c>
    </row>
    <row r="59" spans="1:7" ht="16.5" customHeight="1">
      <c r="A59" s="39" t="s">
        <v>83</v>
      </c>
      <c r="B59" s="42"/>
      <c r="C59" s="32" t="s">
        <v>220</v>
      </c>
      <c r="D59" s="2" t="s">
        <v>90</v>
      </c>
      <c r="E59" s="124">
        <v>30000</v>
      </c>
      <c r="F59" s="107">
        <v>14880</v>
      </c>
      <c r="G59" s="73">
        <f t="shared" si="0"/>
        <v>15120</v>
      </c>
    </row>
    <row r="60" spans="1:7" ht="15.75" customHeight="1">
      <c r="A60" s="39" t="s">
        <v>130</v>
      </c>
      <c r="B60" s="42" t="s">
        <v>138</v>
      </c>
      <c r="C60" s="32" t="s">
        <v>221</v>
      </c>
      <c r="D60" s="2" t="s">
        <v>90</v>
      </c>
      <c r="E60" s="124">
        <v>0</v>
      </c>
      <c r="F60" s="107">
        <v>1290.56</v>
      </c>
      <c r="G60" s="73">
        <f t="shared" si="0"/>
        <v>-1290.56</v>
      </c>
    </row>
    <row r="61" spans="1:7" ht="15" customHeight="1">
      <c r="A61" s="39" t="s">
        <v>103</v>
      </c>
      <c r="B61" s="42"/>
      <c r="C61" s="32" t="s">
        <v>222</v>
      </c>
      <c r="D61" s="2" t="s">
        <v>102</v>
      </c>
      <c r="E61" s="124">
        <v>2211680</v>
      </c>
      <c r="F61" s="107">
        <v>2873590.29</v>
      </c>
      <c r="G61" s="73">
        <f t="shared" si="0"/>
        <v>-661910.29</v>
      </c>
    </row>
    <row r="62" spans="1:7" ht="15.75" customHeight="1">
      <c r="A62" s="39" t="s">
        <v>79</v>
      </c>
      <c r="B62" s="42"/>
      <c r="C62" s="32" t="s">
        <v>223</v>
      </c>
      <c r="D62" s="2" t="s">
        <v>93</v>
      </c>
      <c r="E62" s="124">
        <v>0</v>
      </c>
      <c r="F62" s="107">
        <v>0</v>
      </c>
      <c r="G62" s="73">
        <f t="shared" si="0"/>
        <v>0</v>
      </c>
    </row>
    <row r="63" spans="1:7" ht="15.75" customHeight="1">
      <c r="A63" s="39" t="s">
        <v>79</v>
      </c>
      <c r="B63" s="42" t="s">
        <v>116</v>
      </c>
      <c r="C63" s="32" t="s">
        <v>223</v>
      </c>
      <c r="D63" s="2" t="s">
        <v>93</v>
      </c>
      <c r="E63" s="124">
        <v>1100000</v>
      </c>
      <c r="F63" s="107">
        <v>400717.42</v>
      </c>
      <c r="G63" s="73">
        <f t="shared" si="0"/>
        <v>699282.5800000001</v>
      </c>
    </row>
    <row r="64" spans="1:7" ht="15.75" customHeight="1">
      <c r="A64" s="39" t="s">
        <v>141</v>
      </c>
      <c r="B64" s="42"/>
      <c r="C64" s="32" t="s">
        <v>224</v>
      </c>
      <c r="D64" s="2" t="s">
        <v>142</v>
      </c>
      <c r="E64" s="124">
        <v>45000</v>
      </c>
      <c r="F64" s="107">
        <v>6737.39</v>
      </c>
      <c r="G64" s="73">
        <f t="shared" si="0"/>
        <v>38262.61</v>
      </c>
    </row>
    <row r="65" spans="1:7" ht="15.75" customHeight="1">
      <c r="A65" s="39" t="s">
        <v>80</v>
      </c>
      <c r="B65" s="42"/>
      <c r="C65" s="32" t="s">
        <v>225</v>
      </c>
      <c r="D65" s="2" t="s">
        <v>91</v>
      </c>
      <c r="E65" s="124">
        <v>0</v>
      </c>
      <c r="F65" s="107">
        <v>0</v>
      </c>
      <c r="G65" s="73">
        <f t="shared" si="0"/>
        <v>0</v>
      </c>
    </row>
    <row r="66" spans="1:7" ht="15.75" customHeight="1">
      <c r="A66" s="39" t="s">
        <v>80</v>
      </c>
      <c r="B66" s="42" t="s">
        <v>132</v>
      </c>
      <c r="C66" s="32" t="s">
        <v>225</v>
      </c>
      <c r="D66" s="2" t="s">
        <v>91</v>
      </c>
      <c r="E66" s="124">
        <v>0</v>
      </c>
      <c r="F66" s="107">
        <v>0</v>
      </c>
      <c r="G66" s="73">
        <f t="shared" si="0"/>
        <v>0</v>
      </c>
    </row>
    <row r="67" spans="1:7" ht="24" customHeight="1">
      <c r="A67" s="39" t="s">
        <v>106</v>
      </c>
      <c r="B67" s="42"/>
      <c r="C67" s="32" t="s">
        <v>226</v>
      </c>
      <c r="D67" s="2" t="s">
        <v>91</v>
      </c>
      <c r="E67" s="124">
        <v>80000</v>
      </c>
      <c r="F67" s="107">
        <v>80000</v>
      </c>
      <c r="G67" s="73">
        <f t="shared" si="0"/>
        <v>0</v>
      </c>
    </row>
    <row r="68" spans="1:7" ht="24" customHeight="1">
      <c r="A68" s="39" t="s">
        <v>106</v>
      </c>
      <c r="B68" s="42"/>
      <c r="C68" s="32" t="s">
        <v>240</v>
      </c>
      <c r="D68" s="2" t="s">
        <v>91</v>
      </c>
      <c r="E68" s="124">
        <v>0</v>
      </c>
      <c r="F68" s="107">
        <v>0</v>
      </c>
      <c r="G68" s="73">
        <f t="shared" si="0"/>
        <v>0</v>
      </c>
    </row>
    <row r="69" spans="1:7" ht="22.5" customHeight="1">
      <c r="A69" s="39" t="s">
        <v>136</v>
      </c>
      <c r="B69" s="42"/>
      <c r="C69" s="32" t="s">
        <v>227</v>
      </c>
      <c r="D69" s="2" t="s">
        <v>92</v>
      </c>
      <c r="E69" s="124">
        <v>11817600</v>
      </c>
      <c r="F69" s="107">
        <v>11817600</v>
      </c>
      <c r="G69" s="73">
        <f t="shared" si="0"/>
        <v>0</v>
      </c>
    </row>
    <row r="70" spans="1:7" ht="22.5" customHeight="1">
      <c r="A70" s="116" t="s">
        <v>137</v>
      </c>
      <c r="B70" s="42"/>
      <c r="C70" s="32" t="s">
        <v>228</v>
      </c>
      <c r="D70" s="2" t="s">
        <v>92</v>
      </c>
      <c r="E70" s="124">
        <v>474200</v>
      </c>
      <c r="F70" s="107">
        <v>474200</v>
      </c>
      <c r="G70" s="73">
        <f aca="true" t="shared" si="1" ref="G70:G86">E70-F70</f>
        <v>0</v>
      </c>
    </row>
    <row r="71" spans="1:7" ht="14.25" customHeight="1">
      <c r="A71" s="97" t="s">
        <v>483</v>
      </c>
      <c r="B71" s="55"/>
      <c r="C71" s="32" t="s">
        <v>484</v>
      </c>
      <c r="D71" s="2" t="s">
        <v>92</v>
      </c>
      <c r="E71" s="124">
        <v>300000</v>
      </c>
      <c r="F71" s="107">
        <v>300000</v>
      </c>
      <c r="G71" s="73">
        <f t="shared" si="1"/>
        <v>0</v>
      </c>
    </row>
    <row r="72" spans="1:7" ht="15" customHeight="1">
      <c r="A72" s="97" t="s">
        <v>196</v>
      </c>
      <c r="B72" s="55"/>
      <c r="C72" s="32" t="s">
        <v>229</v>
      </c>
      <c r="D72" s="2" t="s">
        <v>92</v>
      </c>
      <c r="E72" s="124">
        <v>0</v>
      </c>
      <c r="F72" s="107">
        <v>0</v>
      </c>
      <c r="G72" s="73">
        <f t="shared" si="1"/>
        <v>0</v>
      </c>
    </row>
    <row r="73" spans="1:7" ht="13.5" customHeight="1">
      <c r="A73" s="101" t="s">
        <v>249</v>
      </c>
      <c r="B73" s="55"/>
      <c r="C73" s="32" t="s">
        <v>230</v>
      </c>
      <c r="D73" s="2" t="s">
        <v>92</v>
      </c>
      <c r="E73" s="124">
        <v>0</v>
      </c>
      <c r="F73" s="124">
        <v>0</v>
      </c>
      <c r="G73" s="73">
        <f t="shared" si="1"/>
        <v>0</v>
      </c>
    </row>
    <row r="74" spans="1:7" ht="13.5" customHeight="1">
      <c r="A74" s="101" t="s">
        <v>260</v>
      </c>
      <c r="B74" s="55"/>
      <c r="C74" s="32" t="s">
        <v>496</v>
      </c>
      <c r="D74" s="2" t="s">
        <v>92</v>
      </c>
      <c r="E74" s="124">
        <v>9725500</v>
      </c>
      <c r="F74" s="124">
        <v>0</v>
      </c>
      <c r="G74" s="73">
        <f t="shared" si="1"/>
        <v>9725500</v>
      </c>
    </row>
    <row r="75" spans="1:7" ht="12" customHeight="1">
      <c r="A75" s="101" t="s">
        <v>250</v>
      </c>
      <c r="B75" s="55"/>
      <c r="C75" s="32" t="s">
        <v>497</v>
      </c>
      <c r="D75" s="2" t="s">
        <v>92</v>
      </c>
      <c r="E75" s="124">
        <v>1260583.5</v>
      </c>
      <c r="F75" s="124">
        <v>1260583.5</v>
      </c>
      <c r="G75" s="73">
        <f t="shared" si="1"/>
        <v>0</v>
      </c>
    </row>
    <row r="76" spans="1:7" ht="14.25" customHeight="1">
      <c r="A76" s="97" t="s">
        <v>236</v>
      </c>
      <c r="B76" s="55"/>
      <c r="C76" s="32" t="s">
        <v>498</v>
      </c>
      <c r="D76" s="2" t="s">
        <v>92</v>
      </c>
      <c r="E76" s="124">
        <v>0</v>
      </c>
      <c r="F76" s="107">
        <v>0</v>
      </c>
      <c r="G76" s="73">
        <f t="shared" si="1"/>
        <v>0</v>
      </c>
    </row>
    <row r="77" spans="1:7" ht="13.5" customHeight="1">
      <c r="A77" s="97" t="s">
        <v>236</v>
      </c>
      <c r="B77" s="55"/>
      <c r="C77" s="32" t="s">
        <v>499</v>
      </c>
      <c r="D77" s="2" t="s">
        <v>92</v>
      </c>
      <c r="E77" s="124">
        <v>0</v>
      </c>
      <c r="F77" s="124">
        <v>0</v>
      </c>
      <c r="G77" s="73">
        <f t="shared" si="1"/>
        <v>0</v>
      </c>
    </row>
    <row r="78" spans="1:7" ht="12" customHeight="1">
      <c r="A78" s="97" t="s">
        <v>144</v>
      </c>
      <c r="B78" s="55"/>
      <c r="C78" s="32" t="s">
        <v>231</v>
      </c>
      <c r="D78" s="2" t="s">
        <v>92</v>
      </c>
      <c r="E78" s="124">
        <v>10000642</v>
      </c>
      <c r="F78" s="124">
        <v>10000642</v>
      </c>
      <c r="G78" s="73">
        <f t="shared" si="1"/>
        <v>0</v>
      </c>
    </row>
    <row r="79" spans="1:7" ht="12" customHeight="1">
      <c r="A79" s="97" t="s">
        <v>455</v>
      </c>
      <c r="B79" s="55"/>
      <c r="C79" s="32" t="s">
        <v>495</v>
      </c>
      <c r="D79" s="2" t="s">
        <v>92</v>
      </c>
      <c r="E79" s="124">
        <v>2283100</v>
      </c>
      <c r="F79" s="124">
        <v>2283100</v>
      </c>
      <c r="G79" s="73">
        <f t="shared" si="1"/>
        <v>0</v>
      </c>
    </row>
    <row r="80" spans="1:7" ht="14.25" customHeight="1">
      <c r="A80" s="97" t="s">
        <v>184</v>
      </c>
      <c r="B80" s="55"/>
      <c r="C80" s="32" t="s">
        <v>500</v>
      </c>
      <c r="D80" s="2" t="s">
        <v>92</v>
      </c>
      <c r="E80" s="124">
        <v>100000</v>
      </c>
      <c r="F80" s="124">
        <v>100000</v>
      </c>
      <c r="G80" s="73">
        <f t="shared" si="1"/>
        <v>0</v>
      </c>
    </row>
    <row r="81" spans="1:7" ht="14.25" customHeight="1">
      <c r="A81" s="97" t="s">
        <v>196</v>
      </c>
      <c r="B81" s="55"/>
      <c r="C81" s="32" t="s">
        <v>251</v>
      </c>
      <c r="D81" s="2" t="s">
        <v>92</v>
      </c>
      <c r="E81" s="124">
        <v>0</v>
      </c>
      <c r="F81" s="124">
        <v>0</v>
      </c>
      <c r="G81" s="73">
        <f t="shared" si="1"/>
        <v>0</v>
      </c>
    </row>
    <row r="82" spans="1:7" ht="12.75" customHeight="1">
      <c r="A82" s="96" t="s">
        <v>194</v>
      </c>
      <c r="B82" s="42"/>
      <c r="C82" s="32" t="s">
        <v>252</v>
      </c>
      <c r="D82" s="95" t="s">
        <v>92</v>
      </c>
      <c r="E82" s="131">
        <v>2905800</v>
      </c>
      <c r="F82" s="107">
        <v>2905800</v>
      </c>
      <c r="G82" s="74">
        <f t="shared" si="1"/>
        <v>0</v>
      </c>
    </row>
    <row r="83" spans="1:7" ht="13.5" customHeight="1">
      <c r="A83" s="97" t="s">
        <v>153</v>
      </c>
      <c r="B83" s="55"/>
      <c r="C83" s="32" t="s">
        <v>254</v>
      </c>
      <c r="D83" s="2" t="s">
        <v>92</v>
      </c>
      <c r="E83" s="124">
        <v>1946700</v>
      </c>
      <c r="F83" s="107">
        <v>1946700</v>
      </c>
      <c r="G83" s="73">
        <f t="shared" si="1"/>
        <v>0</v>
      </c>
    </row>
    <row r="84" spans="1:7" ht="13.5" customHeight="1">
      <c r="A84" s="97" t="s">
        <v>253</v>
      </c>
      <c r="B84" s="55"/>
      <c r="C84" s="32" t="s">
        <v>232</v>
      </c>
      <c r="D84" s="2" t="s">
        <v>92</v>
      </c>
      <c r="E84" s="124">
        <v>21977000</v>
      </c>
      <c r="F84" s="132">
        <v>21792248.55</v>
      </c>
      <c r="G84" s="73">
        <f>E84-F84</f>
        <v>184751.44999999925</v>
      </c>
    </row>
    <row r="85" spans="1:7" ht="13.5" customHeight="1">
      <c r="A85" s="97" t="s">
        <v>259</v>
      </c>
      <c r="B85" s="55"/>
      <c r="C85" s="32" t="s">
        <v>232</v>
      </c>
      <c r="D85" s="2" t="s">
        <v>92</v>
      </c>
      <c r="E85" s="124">
        <v>0</v>
      </c>
      <c r="F85" s="132">
        <v>0</v>
      </c>
      <c r="G85" s="73">
        <f t="shared" si="1"/>
        <v>0</v>
      </c>
    </row>
    <row r="86" spans="1:7" ht="14.25" customHeight="1">
      <c r="A86" s="97" t="s">
        <v>115</v>
      </c>
      <c r="B86" s="55"/>
      <c r="C86" s="32" t="s">
        <v>233</v>
      </c>
      <c r="D86" s="2" t="s">
        <v>92</v>
      </c>
      <c r="E86" s="124">
        <v>375430</v>
      </c>
      <c r="F86" s="107">
        <v>375430</v>
      </c>
      <c r="G86" s="73">
        <f t="shared" si="1"/>
        <v>0</v>
      </c>
    </row>
    <row r="87" spans="1:7" ht="24" customHeight="1">
      <c r="A87" s="96" t="s">
        <v>105</v>
      </c>
      <c r="B87" s="42"/>
      <c r="C87" s="94" t="s">
        <v>494</v>
      </c>
      <c r="D87" s="95" t="s">
        <v>92</v>
      </c>
      <c r="E87" s="131">
        <v>428000</v>
      </c>
      <c r="F87" s="132">
        <v>356666</v>
      </c>
      <c r="G87" s="74">
        <f aca="true" t="shared" si="2" ref="G87:G95">E87-F87</f>
        <v>71334</v>
      </c>
    </row>
    <row r="88" spans="1:7" ht="14.25" customHeight="1">
      <c r="A88" s="96" t="s">
        <v>255</v>
      </c>
      <c r="B88" s="42"/>
      <c r="C88" s="94" t="s">
        <v>210</v>
      </c>
      <c r="D88" s="95" t="s">
        <v>92</v>
      </c>
      <c r="E88" s="131">
        <v>131500</v>
      </c>
      <c r="F88" s="132">
        <v>131500</v>
      </c>
      <c r="G88" s="74">
        <f t="shared" si="2"/>
        <v>0</v>
      </c>
    </row>
    <row r="89" spans="1:7" ht="14.25" customHeight="1">
      <c r="A89" s="96" t="s">
        <v>256</v>
      </c>
      <c r="B89" s="42"/>
      <c r="C89" s="94" t="s">
        <v>257</v>
      </c>
      <c r="D89" s="95" t="s">
        <v>92</v>
      </c>
      <c r="E89" s="131">
        <v>17700</v>
      </c>
      <c r="F89" s="132">
        <v>17700</v>
      </c>
      <c r="G89" s="74">
        <f>E89-F89</f>
        <v>0</v>
      </c>
    </row>
    <row r="90" spans="1:7" ht="12.75" customHeight="1">
      <c r="A90" s="96" t="s">
        <v>557</v>
      </c>
      <c r="B90" s="42"/>
      <c r="C90" s="94" t="s">
        <v>502</v>
      </c>
      <c r="D90" s="95" t="s">
        <v>92</v>
      </c>
      <c r="E90" s="131">
        <v>2962767</v>
      </c>
      <c r="F90" s="132">
        <v>2962767</v>
      </c>
      <c r="G90" s="74">
        <f t="shared" si="2"/>
        <v>0</v>
      </c>
    </row>
    <row r="91" spans="1:7" ht="12.75" customHeight="1">
      <c r="A91" s="97" t="s">
        <v>140</v>
      </c>
      <c r="B91" s="55"/>
      <c r="C91" s="32" t="s">
        <v>501</v>
      </c>
      <c r="D91" s="2" t="s">
        <v>92</v>
      </c>
      <c r="E91" s="124">
        <v>1525960</v>
      </c>
      <c r="F91" s="124">
        <v>1473990</v>
      </c>
      <c r="G91" s="73">
        <f t="shared" si="2"/>
        <v>51970</v>
      </c>
    </row>
    <row r="92" spans="1:7" ht="12.75" customHeight="1">
      <c r="A92" s="130" t="s">
        <v>269</v>
      </c>
      <c r="B92" s="55"/>
      <c r="C92" s="32" t="s">
        <v>454</v>
      </c>
      <c r="D92" s="2" t="s">
        <v>92</v>
      </c>
      <c r="E92" s="124">
        <v>743620</v>
      </c>
      <c r="F92" s="124">
        <v>743620</v>
      </c>
      <c r="G92" s="73">
        <f>E92-F92</f>
        <v>0</v>
      </c>
    </row>
    <row r="93" spans="1:7" ht="12.75" customHeight="1">
      <c r="A93" s="130" t="s">
        <v>443</v>
      </c>
      <c r="B93" s="55"/>
      <c r="C93" s="32" t="s">
        <v>211</v>
      </c>
      <c r="D93" s="2" t="s">
        <v>92</v>
      </c>
      <c r="E93" s="124">
        <v>78000</v>
      </c>
      <c r="F93" s="124">
        <v>78000</v>
      </c>
      <c r="G93" s="73">
        <f>E93-F93</f>
        <v>0</v>
      </c>
    </row>
    <row r="94" spans="1:7" ht="12.75" customHeight="1">
      <c r="A94" s="130" t="s">
        <v>493</v>
      </c>
      <c r="B94" s="55"/>
      <c r="C94" s="32" t="s">
        <v>502</v>
      </c>
      <c r="D94" s="2" t="s">
        <v>92</v>
      </c>
      <c r="E94" s="124">
        <v>183200</v>
      </c>
      <c r="F94" s="124">
        <v>183200</v>
      </c>
      <c r="G94" s="73">
        <f>E94-F94</f>
        <v>0</v>
      </c>
    </row>
    <row r="95" spans="1:7" ht="14.25" customHeight="1">
      <c r="A95" s="94" t="s">
        <v>195</v>
      </c>
      <c r="B95" s="42"/>
      <c r="C95" s="94" t="s">
        <v>209</v>
      </c>
      <c r="D95" s="95" t="s">
        <v>92</v>
      </c>
      <c r="E95" s="131">
        <v>0</v>
      </c>
      <c r="F95" s="132">
        <v>0</v>
      </c>
      <c r="G95" s="74">
        <f t="shared" si="2"/>
        <v>0</v>
      </c>
    </row>
    <row r="96" spans="1:7" ht="15.75" customHeight="1">
      <c r="A96" s="30"/>
      <c r="B96" s="43"/>
      <c r="C96" s="28"/>
      <c r="D96" s="28"/>
      <c r="E96" s="58"/>
      <c r="F96" s="58" t="s">
        <v>44</v>
      </c>
      <c r="G96" s="28"/>
    </row>
    <row r="97" spans="1:7" ht="10.5" customHeight="1">
      <c r="A97" s="25"/>
      <c r="B97" s="44"/>
      <c r="C97" s="4"/>
      <c r="D97" s="4"/>
      <c r="E97" s="26"/>
      <c r="F97" s="26"/>
      <c r="G97" s="26"/>
    </row>
    <row r="98" spans="1:7" ht="15">
      <c r="A98" s="34" t="s">
        <v>43</v>
      </c>
      <c r="C98" s="13"/>
      <c r="D98" s="13"/>
      <c r="E98" s="12"/>
      <c r="G98" s="58"/>
    </row>
    <row r="99" spans="1:7" ht="11.25" customHeight="1">
      <c r="A99" s="33"/>
      <c r="B99" s="45"/>
      <c r="C99" s="16"/>
      <c r="D99" s="16"/>
      <c r="E99" s="17"/>
      <c r="F99" s="17"/>
      <c r="G99" s="18"/>
    </row>
    <row r="100" spans="1:7" ht="12.75">
      <c r="A100" s="8"/>
      <c r="B100" s="9" t="s">
        <v>14</v>
      </c>
      <c r="C100" s="9" t="s">
        <v>10</v>
      </c>
      <c r="D100" s="9"/>
      <c r="E100" s="7" t="s">
        <v>48</v>
      </c>
      <c r="F100" s="66"/>
      <c r="G100" s="65" t="s">
        <v>35</v>
      </c>
    </row>
    <row r="101" spans="1:7" ht="10.5" customHeight="1">
      <c r="A101" s="9" t="s">
        <v>6</v>
      </c>
      <c r="B101" s="9" t="s">
        <v>15</v>
      </c>
      <c r="C101" s="29" t="s">
        <v>11</v>
      </c>
      <c r="D101" s="29"/>
      <c r="E101" s="7" t="s">
        <v>49</v>
      </c>
      <c r="F101" s="7" t="s">
        <v>39</v>
      </c>
      <c r="G101" s="19" t="s">
        <v>4</v>
      </c>
    </row>
    <row r="102" spans="1:7" ht="10.5" customHeight="1">
      <c r="A102" s="9"/>
      <c r="B102" s="9" t="s">
        <v>16</v>
      </c>
      <c r="C102" s="9" t="s">
        <v>12</v>
      </c>
      <c r="D102" s="9"/>
      <c r="E102" s="7" t="s">
        <v>4</v>
      </c>
      <c r="F102" s="7"/>
      <c r="G102" s="19"/>
    </row>
    <row r="103" spans="1:7" ht="9.75" customHeight="1" thickBot="1">
      <c r="A103" s="5">
        <v>1</v>
      </c>
      <c r="B103" s="11">
        <v>2</v>
      </c>
      <c r="C103" s="11">
        <v>3</v>
      </c>
      <c r="D103" s="11"/>
      <c r="E103" s="6" t="s">
        <v>2</v>
      </c>
      <c r="F103" s="6" t="s">
        <v>40</v>
      </c>
      <c r="G103" s="20" t="s">
        <v>41</v>
      </c>
    </row>
    <row r="104" spans="1:7" ht="25.5" customHeight="1">
      <c r="A104" s="10" t="s">
        <v>17</v>
      </c>
      <c r="B104" s="46" t="s">
        <v>20</v>
      </c>
      <c r="C104" s="48" t="s">
        <v>47</v>
      </c>
      <c r="D104" s="86"/>
      <c r="E104" s="108">
        <v>52026791.94</v>
      </c>
      <c r="F104" s="32"/>
      <c r="G104" s="23"/>
    </row>
    <row r="105" spans="1:7" ht="18" customHeight="1">
      <c r="A105" s="50" t="s">
        <v>23</v>
      </c>
      <c r="B105" s="51"/>
      <c r="C105" s="60"/>
      <c r="D105" s="87"/>
      <c r="E105" s="52"/>
      <c r="F105" s="53"/>
      <c r="G105" s="54"/>
    </row>
    <row r="106" spans="1:7" ht="22.5" customHeight="1">
      <c r="A106" s="10" t="s">
        <v>32</v>
      </c>
      <c r="B106" s="56" t="s">
        <v>24</v>
      </c>
      <c r="C106" s="2" t="s">
        <v>47</v>
      </c>
      <c r="D106" s="2"/>
      <c r="E106" s="2"/>
      <c r="F106" s="32"/>
      <c r="G106" s="24"/>
    </row>
    <row r="107" spans="1:7" ht="17.25" customHeight="1">
      <c r="A107" s="50" t="s">
        <v>22</v>
      </c>
      <c r="B107" s="51"/>
      <c r="C107" s="52"/>
      <c r="D107" s="52"/>
      <c r="E107" s="52"/>
      <c r="F107" s="53"/>
      <c r="G107" s="54"/>
    </row>
    <row r="108" spans="1:7" ht="2.25" customHeight="1">
      <c r="A108" s="10"/>
      <c r="B108" s="55"/>
      <c r="C108" s="2"/>
      <c r="D108" s="2"/>
      <c r="E108" s="2"/>
      <c r="F108" s="32"/>
      <c r="G108" s="24"/>
    </row>
    <row r="109" spans="1:7" ht="15" customHeight="1">
      <c r="A109" s="10"/>
      <c r="B109" s="42"/>
      <c r="C109" s="2"/>
      <c r="D109" s="2"/>
      <c r="E109" s="2"/>
      <c r="F109" s="32"/>
      <c r="G109" s="24"/>
    </row>
    <row r="110" spans="1:7" ht="21" customHeight="1">
      <c r="A110" s="10" t="s">
        <v>33</v>
      </c>
      <c r="B110" s="47" t="s">
        <v>25</v>
      </c>
      <c r="C110" s="2" t="s">
        <v>47</v>
      </c>
      <c r="D110" s="2"/>
      <c r="E110" s="2"/>
      <c r="F110" s="32"/>
      <c r="G110" s="24"/>
    </row>
    <row r="111" spans="1:7" ht="12" customHeight="1">
      <c r="A111" s="50" t="s">
        <v>22</v>
      </c>
      <c r="B111" s="51"/>
      <c r="C111" s="52"/>
      <c r="D111" s="52"/>
      <c r="E111" s="52"/>
      <c r="F111" s="53"/>
      <c r="G111" s="54"/>
    </row>
    <row r="112" spans="1:7" ht="3.75" customHeight="1">
      <c r="A112" s="10"/>
      <c r="B112" s="56"/>
      <c r="C112" s="2"/>
      <c r="D112" s="2"/>
      <c r="E112" s="2"/>
      <c r="F112" s="32"/>
      <c r="G112" s="24"/>
    </row>
    <row r="113" spans="1:7" ht="13.5" customHeight="1">
      <c r="A113" s="10"/>
      <c r="B113" s="56"/>
      <c r="C113" s="2"/>
      <c r="D113" s="2"/>
      <c r="E113" s="2"/>
      <c r="F113" s="32"/>
      <c r="G113" s="24"/>
    </row>
    <row r="114" spans="1:7" ht="17.25" customHeight="1">
      <c r="A114" s="10" t="s">
        <v>28</v>
      </c>
      <c r="B114" s="47" t="s">
        <v>21</v>
      </c>
      <c r="C114" s="2"/>
      <c r="D114" s="2"/>
      <c r="E114" s="71"/>
      <c r="F114" s="71">
        <f>F115-F116</f>
        <v>-17243308.070000023</v>
      </c>
      <c r="G114" s="59"/>
    </row>
    <row r="115" spans="1:7" ht="18" customHeight="1">
      <c r="A115" s="10" t="s">
        <v>30</v>
      </c>
      <c r="B115" s="47" t="s">
        <v>26</v>
      </c>
      <c r="C115" s="2"/>
      <c r="D115" s="2"/>
      <c r="E115" s="71">
        <f>E16</f>
        <v>128068382.5</v>
      </c>
      <c r="F115" s="71">
        <f>F16</f>
        <v>107515987.08999999</v>
      </c>
      <c r="G115" s="24" t="s">
        <v>29</v>
      </c>
    </row>
    <row r="116" spans="1:7" ht="17.25" customHeight="1" thickBot="1">
      <c r="A116" s="10" t="s">
        <v>31</v>
      </c>
      <c r="B116" s="57" t="s">
        <v>27</v>
      </c>
      <c r="C116" s="36"/>
      <c r="D116" s="36"/>
      <c r="E116" s="71">
        <f>Лист2!F7</f>
        <v>180095174.44</v>
      </c>
      <c r="F116" s="71">
        <f>Лист2!G7</f>
        <v>124759295.16000001</v>
      </c>
      <c r="G116" s="37" t="s">
        <v>29</v>
      </c>
    </row>
    <row r="117" spans="1:7" ht="12.75" customHeight="1">
      <c r="A117" s="50"/>
      <c r="B117" s="62"/>
      <c r="C117" s="28"/>
      <c r="D117" s="28"/>
      <c r="E117" s="28"/>
      <c r="F117" s="28"/>
      <c r="G117" s="28"/>
    </row>
    <row r="118" spans="1:7" ht="12.75" customHeight="1">
      <c r="A118" s="50"/>
      <c r="B118" s="62"/>
      <c r="C118" s="28"/>
      <c r="D118" s="28"/>
      <c r="E118" s="28"/>
      <c r="F118" s="28"/>
      <c r="G118" s="28"/>
    </row>
    <row r="119" spans="1:7" ht="12.75" customHeight="1">
      <c r="A119" s="25" t="s">
        <v>151</v>
      </c>
      <c r="B119" s="62"/>
      <c r="C119" s="28"/>
      <c r="D119" s="28"/>
      <c r="E119" s="28"/>
      <c r="F119" s="28"/>
      <c r="G119" s="28"/>
    </row>
    <row r="120" spans="1:7" ht="10.5" customHeight="1">
      <c r="A120" s="13" t="s">
        <v>150</v>
      </c>
      <c r="B120" s="62"/>
      <c r="C120" s="28"/>
      <c r="D120" s="28"/>
      <c r="E120" s="28"/>
      <c r="F120" s="28"/>
      <c r="G120" s="28"/>
    </row>
    <row r="121" spans="1:7" ht="11.25" customHeight="1">
      <c r="A121" s="13"/>
      <c r="B121" s="62"/>
      <c r="C121" s="28"/>
      <c r="D121" s="28"/>
      <c r="E121" s="28"/>
      <c r="F121" s="28"/>
      <c r="G121" s="28"/>
    </row>
    <row r="122" spans="1:7" ht="12.75" customHeight="1">
      <c r="A122" s="25" t="s">
        <v>152</v>
      </c>
      <c r="B122" s="62"/>
      <c r="C122" s="28"/>
      <c r="D122" s="28"/>
      <c r="E122" s="28"/>
      <c r="F122" s="28"/>
      <c r="G122" s="28"/>
    </row>
    <row r="123" spans="1:7" ht="10.5" customHeight="1">
      <c r="A123" s="13" t="s">
        <v>138</v>
      </c>
      <c r="B123" s="62"/>
      <c r="C123" s="28"/>
      <c r="D123" s="28"/>
      <c r="E123" s="28"/>
      <c r="F123" s="28"/>
      <c r="G123" s="28"/>
    </row>
    <row r="124" spans="2:7" ht="12.75" customHeight="1">
      <c r="B124" s="62"/>
      <c r="C124" s="28"/>
      <c r="D124" s="28"/>
      <c r="E124" s="28"/>
      <c r="F124" s="28"/>
      <c r="G124" s="28"/>
    </row>
    <row r="125" spans="1:7" ht="12.75" customHeight="1">
      <c r="A125" s="13" t="s">
        <v>547</v>
      </c>
      <c r="B125" s="62"/>
      <c r="C125" s="28"/>
      <c r="D125" s="28"/>
      <c r="E125" s="28"/>
      <c r="F125" s="28"/>
      <c r="G125" s="28"/>
    </row>
    <row r="126" spans="1:7" ht="12.75" customHeight="1">
      <c r="A126" s="50"/>
      <c r="B126" s="62"/>
      <c r="C126" s="28"/>
      <c r="D126" s="28"/>
      <c r="E126" s="28"/>
      <c r="F126" s="28"/>
      <c r="G126" s="28"/>
    </row>
    <row r="127" spans="1:7" ht="12.75" customHeight="1">
      <c r="A127" s="50"/>
      <c r="B127" s="62"/>
      <c r="C127" s="28"/>
      <c r="D127" s="28"/>
      <c r="E127" s="28"/>
      <c r="F127" s="28"/>
      <c r="G127" s="28"/>
    </row>
    <row r="128" spans="1:7" ht="12.75" customHeight="1">
      <c r="A128" s="50"/>
      <c r="B128" s="62"/>
      <c r="C128" s="28"/>
      <c r="D128" s="28"/>
      <c r="E128" s="28"/>
      <c r="F128" s="28"/>
      <c r="G128" s="28"/>
    </row>
    <row r="129" spans="1:7" ht="12.75" customHeight="1">
      <c r="A129" s="50"/>
      <c r="B129" s="62"/>
      <c r="C129" s="28"/>
      <c r="D129" s="28"/>
      <c r="E129" s="28"/>
      <c r="F129" s="28"/>
      <c r="G129" s="28"/>
    </row>
    <row r="130" spans="1:7" ht="22.5" customHeight="1">
      <c r="A130" s="50"/>
      <c r="B130" s="62"/>
      <c r="C130" s="28"/>
      <c r="D130" s="28"/>
      <c r="E130" s="28"/>
      <c r="F130" s="28"/>
      <c r="G130" s="28"/>
    </row>
    <row r="131" spans="1:5" ht="11.25" customHeight="1">
      <c r="A131" s="13"/>
      <c r="B131" s="13"/>
      <c r="C131" s="25"/>
      <c r="D131" s="25"/>
      <c r="E131" s="64"/>
    </row>
    <row r="132" spans="1:5" ht="11.25" customHeight="1">
      <c r="A132" s="13"/>
      <c r="B132" s="13"/>
      <c r="C132" s="25"/>
      <c r="D132" s="25"/>
      <c r="E132" s="64"/>
    </row>
    <row r="133" spans="1:5" ht="11.25" customHeight="1">
      <c r="A133" s="13"/>
      <c r="B133" s="13"/>
      <c r="C133" s="25"/>
      <c r="D133" s="25"/>
      <c r="E133" s="64"/>
    </row>
    <row r="134" spans="1:5" ht="11.25" customHeight="1">
      <c r="A134" s="13"/>
      <c r="B134" s="13"/>
      <c r="C134" s="25"/>
      <c r="D134" s="25"/>
      <c r="E134" s="64"/>
    </row>
    <row r="135" spans="1:5" ht="11.25" customHeight="1">
      <c r="A135" s="13"/>
      <c r="B135" s="13"/>
      <c r="C135" s="25"/>
      <c r="D135" s="25"/>
      <c r="E135" s="64"/>
    </row>
    <row r="136" spans="1:6" ht="11.25" customHeight="1">
      <c r="A136" s="13"/>
      <c r="B136" s="13"/>
      <c r="C136" s="25"/>
      <c r="D136" s="25"/>
      <c r="E136" s="64"/>
      <c r="F136"/>
    </row>
    <row r="137" spans="1:6" ht="11.25" customHeight="1">
      <c r="A137" s="13"/>
      <c r="B137" s="13"/>
      <c r="C137" s="25"/>
      <c r="D137" s="25"/>
      <c r="E137" s="64"/>
      <c r="F137"/>
    </row>
    <row r="138" spans="1:6" ht="11.25" customHeight="1">
      <c r="A138" s="13"/>
      <c r="B138" s="13"/>
      <c r="C138" s="25"/>
      <c r="D138" s="25"/>
      <c r="E138" s="64"/>
      <c r="F138"/>
    </row>
    <row r="139" spans="1:6" ht="11.25" customHeight="1">
      <c r="A139" s="13"/>
      <c r="B139" s="13"/>
      <c r="C139" s="25"/>
      <c r="D139" s="25"/>
      <c r="E139" s="64"/>
      <c r="F139"/>
    </row>
    <row r="140" spans="1:6" ht="11.25" customHeight="1">
      <c r="A140" s="13"/>
      <c r="B140" s="13"/>
      <c r="C140" s="25"/>
      <c r="D140" s="25"/>
      <c r="E140" s="64"/>
      <c r="F140"/>
    </row>
    <row r="141" spans="1:6" ht="11.25" customHeight="1">
      <c r="A141" s="13"/>
      <c r="B141" s="13"/>
      <c r="C141" s="25"/>
      <c r="D141" s="25"/>
      <c r="E141" s="64"/>
      <c r="F141"/>
    </row>
    <row r="142" spans="1:6" ht="11.25" customHeight="1">
      <c r="A142" s="13"/>
      <c r="B142" s="13"/>
      <c r="C142" s="25"/>
      <c r="D142" s="25"/>
      <c r="E142" s="64"/>
      <c r="F142"/>
    </row>
    <row r="143" spans="1:6" ht="11.25" customHeight="1">
      <c r="A143" s="13"/>
      <c r="B143" s="13"/>
      <c r="C143" s="25"/>
      <c r="D143" s="25"/>
      <c r="E143" s="64"/>
      <c r="F143"/>
    </row>
    <row r="144" spans="1:6" ht="11.25" customHeight="1">
      <c r="A144" s="13"/>
      <c r="B144" s="13"/>
      <c r="C144" s="25"/>
      <c r="D144" s="25"/>
      <c r="E144" s="64"/>
      <c r="F144"/>
    </row>
    <row r="145" spans="1:6" ht="11.25" customHeight="1">
      <c r="A145" s="13"/>
      <c r="B145" s="13"/>
      <c r="C145" s="25"/>
      <c r="D145" s="25"/>
      <c r="E145" s="64"/>
      <c r="F145"/>
    </row>
    <row r="146" spans="1:6" ht="11.25" customHeight="1">
      <c r="A146" s="13"/>
      <c r="B146" s="13"/>
      <c r="C146" s="25"/>
      <c r="D146" s="25"/>
      <c r="E146" s="64"/>
      <c r="F146"/>
    </row>
    <row r="147" spans="1:6" ht="11.25" customHeight="1">
      <c r="A147" s="13"/>
      <c r="B147" s="13"/>
      <c r="C147" s="25"/>
      <c r="D147" s="25"/>
      <c r="E147" s="64"/>
      <c r="F147"/>
    </row>
    <row r="148" spans="1:6" ht="11.25" customHeight="1">
      <c r="A148" s="13"/>
      <c r="B148" s="13"/>
      <c r="C148" s="25"/>
      <c r="D148" s="25"/>
      <c r="E148" s="64"/>
      <c r="F148"/>
    </row>
    <row r="149" spans="1:6" ht="11.25" customHeight="1">
      <c r="A149" s="13"/>
      <c r="B149" s="13"/>
      <c r="C149" s="25"/>
      <c r="D149" s="25"/>
      <c r="E149" s="64"/>
      <c r="F149"/>
    </row>
    <row r="150" spans="1:6" ht="11.25" customHeight="1">
      <c r="A150" s="13"/>
      <c r="B150" s="13"/>
      <c r="C150" s="25"/>
      <c r="D150" s="25"/>
      <c r="E150" s="64"/>
      <c r="F150"/>
    </row>
    <row r="151" spans="1:6" ht="23.25" customHeight="1">
      <c r="A151" s="13"/>
      <c r="F151"/>
    </row>
    <row r="152" spans="5:6" ht="9.75" customHeight="1">
      <c r="E152"/>
      <c r="F152"/>
    </row>
    <row r="153" spans="1:6" ht="12.75" customHeight="1">
      <c r="A153" s="25"/>
      <c r="B153" s="25"/>
      <c r="C153" s="4"/>
      <c r="D153" s="4"/>
      <c r="E153"/>
      <c r="F153"/>
    </row>
  </sheetData>
  <sheetProtection/>
  <mergeCells count="1">
    <mergeCell ref="A10:G10"/>
  </mergeCells>
  <printOptions/>
  <pageMargins left="0.5905511811023623" right="0.1968503937007874" top="0.5905511811023623" bottom="0.1968503937007874" header="0" footer="0"/>
  <pageSetup horizontalDpi="600" verticalDpi="600" orientation="portrait" pageOrder="overThenDown" paperSize="9" scale="99" r:id="rId1"/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88"/>
  <sheetViews>
    <sheetView showGridLines="0" zoomScalePageLayoutView="0" workbookViewId="0" topLeftCell="A1">
      <selection activeCell="G390" sqref="G390"/>
    </sheetView>
  </sheetViews>
  <sheetFormatPr defaultColWidth="9.00390625" defaultRowHeight="12.75"/>
  <cols>
    <col min="1" max="1" width="25.875" style="0" customWidth="1"/>
    <col min="2" max="2" width="3.375" style="0" customWidth="1"/>
    <col min="3" max="3" width="22.875" style="0" customWidth="1"/>
    <col min="4" max="4" width="4.875" style="0" customWidth="1"/>
    <col min="5" max="5" width="4.625" style="0" customWidth="1"/>
    <col min="6" max="6" width="12.625" style="0" customWidth="1"/>
    <col min="7" max="7" width="12.25390625" style="0" customWidth="1"/>
    <col min="8" max="8" width="12.625" style="0" customWidth="1"/>
  </cols>
  <sheetData>
    <row r="1" spans="2:8" ht="14.25" customHeight="1">
      <c r="B1" s="34" t="s">
        <v>548</v>
      </c>
      <c r="C1" s="13"/>
      <c r="D1" s="13"/>
      <c r="E1" s="13"/>
      <c r="G1" s="12" t="s">
        <v>36</v>
      </c>
      <c r="H1" s="12"/>
    </row>
    <row r="2" spans="1:8" ht="9" customHeight="1">
      <c r="A2" s="33"/>
      <c r="B2" s="33"/>
      <c r="C2" s="16"/>
      <c r="D2" s="16"/>
      <c r="E2" s="16"/>
      <c r="F2" s="17"/>
      <c r="G2" s="17"/>
      <c r="H2" s="17"/>
    </row>
    <row r="3" spans="1:8" ht="12.75">
      <c r="A3" s="9"/>
      <c r="B3" s="9"/>
      <c r="C3" s="9" t="s">
        <v>9</v>
      </c>
      <c r="D3" s="9" t="s">
        <v>95</v>
      </c>
      <c r="E3" s="98" t="s">
        <v>14</v>
      </c>
      <c r="F3" s="7" t="s">
        <v>50</v>
      </c>
      <c r="G3" s="67"/>
      <c r="H3" s="65" t="s">
        <v>3</v>
      </c>
    </row>
    <row r="4" spans="1:8" ht="12.75">
      <c r="A4" s="8"/>
      <c r="B4" s="9"/>
      <c r="C4" s="29" t="s">
        <v>242</v>
      </c>
      <c r="D4" s="29" t="s">
        <v>96</v>
      </c>
      <c r="E4" s="29" t="s">
        <v>241</v>
      </c>
      <c r="F4" s="7" t="s">
        <v>49</v>
      </c>
      <c r="G4" s="29" t="s">
        <v>39</v>
      </c>
      <c r="H4" s="19" t="s">
        <v>4</v>
      </c>
    </row>
    <row r="5" spans="1:8" ht="11.25" customHeight="1">
      <c r="A5" s="9" t="s">
        <v>6</v>
      </c>
      <c r="B5" s="9"/>
      <c r="C5" s="9" t="s">
        <v>243</v>
      </c>
      <c r="D5" s="9"/>
      <c r="E5" s="9"/>
      <c r="F5" s="7" t="s">
        <v>4</v>
      </c>
      <c r="G5" s="7"/>
      <c r="H5" s="19"/>
    </row>
    <row r="6" spans="1:8" ht="13.5" thickBot="1">
      <c r="A6" s="5">
        <v>1</v>
      </c>
      <c r="B6" s="11">
        <v>2</v>
      </c>
      <c r="C6" s="11">
        <v>3</v>
      </c>
      <c r="D6" s="11">
        <v>4</v>
      </c>
      <c r="E6" s="11">
        <v>5</v>
      </c>
      <c r="F6" s="6" t="s">
        <v>41</v>
      </c>
      <c r="G6" s="6" t="s">
        <v>97</v>
      </c>
      <c r="H6" s="20" t="s">
        <v>135</v>
      </c>
    </row>
    <row r="7" spans="1:8" ht="15" customHeight="1">
      <c r="A7" s="38" t="s">
        <v>13</v>
      </c>
      <c r="B7" s="46" t="s">
        <v>19</v>
      </c>
      <c r="C7" s="48" t="s">
        <v>29</v>
      </c>
      <c r="D7" s="86"/>
      <c r="E7" s="86"/>
      <c r="F7" s="79">
        <f>F8+F195+F285+F317</f>
        <v>180095174.44</v>
      </c>
      <c r="G7" s="79">
        <f>G8+G195+G285+G317</f>
        <v>124759295.16000001</v>
      </c>
      <c r="H7" s="80">
        <f aca="true" t="shared" si="0" ref="H7:H30">F7-G7</f>
        <v>55335879.27999999</v>
      </c>
    </row>
    <row r="8" spans="1:8" ht="15" customHeight="1">
      <c r="A8" s="39" t="s">
        <v>396</v>
      </c>
      <c r="B8" s="47"/>
      <c r="C8" s="49"/>
      <c r="D8" s="86"/>
      <c r="E8" s="86"/>
      <c r="F8" s="129">
        <f>F9+F11+F24+F31+F33+F35+F39+F67+F69+F89+F111+F152+F165+F167+F169+F174+F176+F178+F180</f>
        <v>155092661.44</v>
      </c>
      <c r="G8" s="129">
        <f>G9+G11+G24+G31+G33+G35+G39+G67+G69+G89+G111+G152+G165+G167+G169+G174+G176+G178+G180</f>
        <v>107540279.53</v>
      </c>
      <c r="H8" s="111">
        <f t="shared" si="0"/>
        <v>47552381.91</v>
      </c>
    </row>
    <row r="9" spans="1:8" ht="15" customHeight="1">
      <c r="A9" s="78" t="s">
        <v>414</v>
      </c>
      <c r="B9" s="40"/>
      <c r="C9" s="2"/>
      <c r="D9" s="2"/>
      <c r="E9" s="2"/>
      <c r="F9" s="126">
        <f>SUM(F10)</f>
        <v>35000</v>
      </c>
      <c r="G9" s="126">
        <f>SUM(G10)</f>
        <v>0</v>
      </c>
      <c r="H9" s="80">
        <f t="shared" si="0"/>
        <v>35000</v>
      </c>
    </row>
    <row r="10" spans="1:8" ht="15" customHeight="1">
      <c r="A10" s="39" t="s">
        <v>415</v>
      </c>
      <c r="B10" s="2" t="s">
        <v>200</v>
      </c>
      <c r="C10" s="2" t="s">
        <v>271</v>
      </c>
      <c r="D10" s="2" t="s">
        <v>90</v>
      </c>
      <c r="E10" s="2" t="s">
        <v>245</v>
      </c>
      <c r="F10" s="124">
        <v>35000</v>
      </c>
      <c r="G10" s="107">
        <v>0</v>
      </c>
      <c r="H10" s="73">
        <f t="shared" si="0"/>
        <v>35000</v>
      </c>
    </row>
    <row r="11" spans="1:8" ht="15" customHeight="1">
      <c r="A11" s="78" t="s">
        <v>176</v>
      </c>
      <c r="B11" s="40"/>
      <c r="C11" s="2"/>
      <c r="D11" s="2"/>
      <c r="E11" s="2"/>
      <c r="F11" s="126">
        <f>F12+F15+F17+F22</f>
        <v>4859634</v>
      </c>
      <c r="G11" s="126">
        <f>G12+G15+G17+G22</f>
        <v>2576543</v>
      </c>
      <c r="H11" s="80">
        <f t="shared" si="0"/>
        <v>2283091</v>
      </c>
    </row>
    <row r="12" spans="1:8" ht="22.5" customHeight="1">
      <c r="A12" s="133" t="s">
        <v>403</v>
      </c>
      <c r="B12" s="121"/>
      <c r="C12" s="2"/>
      <c r="D12" s="2"/>
      <c r="E12" s="2"/>
      <c r="F12" s="129">
        <f>SUM(F13:F14)</f>
        <v>4382786</v>
      </c>
      <c r="G12" s="129">
        <f>G13+G14</f>
        <v>2254215</v>
      </c>
      <c r="H12" s="111">
        <f t="shared" si="0"/>
        <v>2128571</v>
      </c>
    </row>
    <row r="13" spans="1:8" ht="11.25" customHeight="1">
      <c r="A13" s="39" t="s">
        <v>407</v>
      </c>
      <c r="B13" s="2" t="s">
        <v>200</v>
      </c>
      <c r="C13" s="109" t="s">
        <v>404</v>
      </c>
      <c r="D13" s="2" t="s">
        <v>90</v>
      </c>
      <c r="E13" s="2" t="s">
        <v>405</v>
      </c>
      <c r="F13" s="124">
        <v>2855874</v>
      </c>
      <c r="G13" s="107">
        <v>2254215</v>
      </c>
      <c r="H13" s="73">
        <f t="shared" si="0"/>
        <v>601659</v>
      </c>
    </row>
    <row r="14" spans="1:8" ht="15" customHeight="1">
      <c r="A14" s="39" t="s">
        <v>407</v>
      </c>
      <c r="B14" s="2" t="s">
        <v>200</v>
      </c>
      <c r="C14" s="109" t="s">
        <v>406</v>
      </c>
      <c r="D14" s="2" t="s">
        <v>104</v>
      </c>
      <c r="E14" s="2" t="s">
        <v>405</v>
      </c>
      <c r="F14" s="124">
        <v>1526912</v>
      </c>
      <c r="G14" s="107">
        <v>0</v>
      </c>
      <c r="H14" s="73">
        <f t="shared" si="0"/>
        <v>1526912</v>
      </c>
    </row>
    <row r="15" spans="1:8" ht="15" customHeight="1">
      <c r="A15" s="133" t="s">
        <v>413</v>
      </c>
      <c r="B15" s="2"/>
      <c r="C15" s="109"/>
      <c r="D15" s="2"/>
      <c r="E15" s="2"/>
      <c r="F15" s="129">
        <f>F16</f>
        <v>200000</v>
      </c>
      <c r="G15" s="129">
        <f>G16</f>
        <v>80480</v>
      </c>
      <c r="H15" s="111">
        <f t="shared" si="0"/>
        <v>119520</v>
      </c>
    </row>
    <row r="16" spans="1:8" ht="13.5" customHeight="1">
      <c r="A16" s="39" t="s">
        <v>112</v>
      </c>
      <c r="B16" s="2" t="s">
        <v>200</v>
      </c>
      <c r="C16" s="109" t="s">
        <v>272</v>
      </c>
      <c r="D16" s="2" t="s">
        <v>90</v>
      </c>
      <c r="E16" s="2" t="s">
        <v>245</v>
      </c>
      <c r="F16" s="124">
        <v>200000</v>
      </c>
      <c r="G16" s="107">
        <v>80480</v>
      </c>
      <c r="H16" s="73">
        <f t="shared" si="0"/>
        <v>119520</v>
      </c>
    </row>
    <row r="17" spans="1:8" ht="15.75" customHeight="1">
      <c r="A17" s="133" t="s">
        <v>411</v>
      </c>
      <c r="B17" s="2"/>
      <c r="C17" s="109"/>
      <c r="D17" s="2"/>
      <c r="E17" s="2"/>
      <c r="F17" s="129">
        <f>SUM(F18:F21)</f>
        <v>76848</v>
      </c>
      <c r="G17" s="129">
        <f>SUM(G18:G21)</f>
        <v>41848</v>
      </c>
      <c r="H17" s="111">
        <f t="shared" si="0"/>
        <v>35000</v>
      </c>
    </row>
    <row r="18" spans="1:8" ht="15.75" customHeight="1">
      <c r="A18" s="39" t="s">
        <v>530</v>
      </c>
      <c r="B18" s="2" t="s">
        <v>200</v>
      </c>
      <c r="C18" s="109" t="s">
        <v>531</v>
      </c>
      <c r="D18" s="2" t="s">
        <v>90</v>
      </c>
      <c r="E18" s="2" t="s">
        <v>245</v>
      </c>
      <c r="F18" s="124">
        <v>35000</v>
      </c>
      <c r="G18" s="107">
        <v>0</v>
      </c>
      <c r="H18" s="73">
        <f>F18-G18</f>
        <v>35000</v>
      </c>
    </row>
    <row r="19" spans="1:8" ht="13.5" customHeight="1">
      <c r="A19" s="39" t="s">
        <v>408</v>
      </c>
      <c r="B19" s="2" t="s">
        <v>200</v>
      </c>
      <c r="C19" s="109" t="s">
        <v>409</v>
      </c>
      <c r="D19" s="2" t="s">
        <v>410</v>
      </c>
      <c r="E19" s="2" t="s">
        <v>245</v>
      </c>
      <c r="F19" s="124">
        <v>15000</v>
      </c>
      <c r="G19" s="107">
        <v>15000</v>
      </c>
      <c r="H19" s="73">
        <f>F19-G19</f>
        <v>0</v>
      </c>
    </row>
    <row r="20" spans="1:8" ht="13.5" customHeight="1">
      <c r="A20" s="39" t="s">
        <v>183</v>
      </c>
      <c r="B20" s="2" t="s">
        <v>200</v>
      </c>
      <c r="C20" s="109" t="s">
        <v>485</v>
      </c>
      <c r="D20" s="2" t="s">
        <v>90</v>
      </c>
      <c r="E20" s="2" t="s">
        <v>245</v>
      </c>
      <c r="F20" s="124">
        <v>6000</v>
      </c>
      <c r="G20" s="107">
        <v>6000</v>
      </c>
      <c r="H20" s="73">
        <f>F20-G20</f>
        <v>0</v>
      </c>
    </row>
    <row r="21" spans="1:8" ht="14.25" customHeight="1">
      <c r="A21" s="39" t="s">
        <v>412</v>
      </c>
      <c r="B21" s="2" t="s">
        <v>200</v>
      </c>
      <c r="C21" s="109" t="s">
        <v>273</v>
      </c>
      <c r="D21" s="2" t="s">
        <v>90</v>
      </c>
      <c r="E21" s="2" t="s">
        <v>245</v>
      </c>
      <c r="F21" s="124">
        <v>20848</v>
      </c>
      <c r="G21" s="107">
        <v>20848</v>
      </c>
      <c r="H21" s="73">
        <f t="shared" si="0"/>
        <v>0</v>
      </c>
    </row>
    <row r="22" spans="1:8" ht="14.25" customHeight="1">
      <c r="A22" s="133" t="s">
        <v>532</v>
      </c>
      <c r="B22" s="2"/>
      <c r="C22" s="109"/>
      <c r="D22" s="2"/>
      <c r="E22" s="2"/>
      <c r="F22" s="129">
        <f>F23</f>
        <v>200000</v>
      </c>
      <c r="G22" s="129">
        <f>G23</f>
        <v>200000</v>
      </c>
      <c r="H22" s="111">
        <f>F22-G22</f>
        <v>0</v>
      </c>
    </row>
    <row r="23" spans="1:8" ht="14.25" customHeight="1">
      <c r="A23" s="39" t="s">
        <v>533</v>
      </c>
      <c r="B23" s="2" t="s">
        <v>200</v>
      </c>
      <c r="C23" s="109" t="s">
        <v>534</v>
      </c>
      <c r="D23" s="2" t="s">
        <v>101</v>
      </c>
      <c r="E23" s="2" t="s">
        <v>245</v>
      </c>
      <c r="F23" s="124">
        <v>200000</v>
      </c>
      <c r="G23" s="107">
        <v>200000</v>
      </c>
      <c r="H23" s="73">
        <f>F23-G23</f>
        <v>0</v>
      </c>
    </row>
    <row r="24" spans="1:8" ht="15" customHeight="1">
      <c r="A24" s="78" t="s">
        <v>114</v>
      </c>
      <c r="B24" s="2"/>
      <c r="C24" s="2"/>
      <c r="D24" s="2"/>
      <c r="E24" s="2"/>
      <c r="F24" s="126">
        <f>SUM(F25:F30)</f>
        <v>375430</v>
      </c>
      <c r="G24" s="126">
        <f>SUM(G25:G30)</f>
        <v>285009.76</v>
      </c>
      <c r="H24" s="80">
        <f t="shared" si="0"/>
        <v>90420.23999999999</v>
      </c>
    </row>
    <row r="25" spans="1:8" ht="15" customHeight="1">
      <c r="A25" s="39" t="s">
        <v>51</v>
      </c>
      <c r="B25" s="2" t="s">
        <v>200</v>
      </c>
      <c r="C25" s="114" t="s">
        <v>274</v>
      </c>
      <c r="D25" s="2" t="s">
        <v>107</v>
      </c>
      <c r="E25" s="2" t="s">
        <v>244</v>
      </c>
      <c r="F25" s="124">
        <v>271300</v>
      </c>
      <c r="G25" s="124">
        <v>206114.79</v>
      </c>
      <c r="H25" s="73">
        <f t="shared" si="0"/>
        <v>65185.20999999999</v>
      </c>
    </row>
    <row r="26" spans="1:8" ht="15" customHeight="1">
      <c r="A26" s="39" t="s">
        <v>53</v>
      </c>
      <c r="B26" s="2" t="s">
        <v>200</v>
      </c>
      <c r="C26" s="114" t="s">
        <v>275</v>
      </c>
      <c r="D26" s="2" t="s">
        <v>107</v>
      </c>
      <c r="E26" s="2" t="s">
        <v>244</v>
      </c>
      <c r="F26" s="124">
        <v>340</v>
      </c>
      <c r="G26" s="124">
        <v>340</v>
      </c>
      <c r="H26" s="73">
        <f t="shared" si="0"/>
        <v>0</v>
      </c>
    </row>
    <row r="27" spans="1:8" ht="15" customHeight="1">
      <c r="A27" s="39" t="s">
        <v>52</v>
      </c>
      <c r="B27" s="2" t="s">
        <v>200</v>
      </c>
      <c r="C27" s="114" t="s">
        <v>416</v>
      </c>
      <c r="D27" s="2" t="s">
        <v>107</v>
      </c>
      <c r="E27" s="2" t="s">
        <v>244</v>
      </c>
      <c r="F27" s="124">
        <v>78320</v>
      </c>
      <c r="G27" s="124">
        <v>60738.14</v>
      </c>
      <c r="H27" s="73">
        <f t="shared" si="0"/>
        <v>17581.86</v>
      </c>
    </row>
    <row r="28" spans="1:8" ht="15" customHeight="1">
      <c r="A28" s="39" t="s">
        <v>54</v>
      </c>
      <c r="B28" s="2" t="s">
        <v>200</v>
      </c>
      <c r="C28" s="114" t="s">
        <v>276</v>
      </c>
      <c r="D28" s="2" t="s">
        <v>107</v>
      </c>
      <c r="E28" s="2" t="s">
        <v>244</v>
      </c>
      <c r="F28" s="124">
        <v>14751.06</v>
      </c>
      <c r="G28" s="124">
        <v>13689.06</v>
      </c>
      <c r="H28" s="73">
        <f t="shared" si="0"/>
        <v>1062</v>
      </c>
    </row>
    <row r="29" spans="1:8" ht="15" customHeight="1">
      <c r="A29" s="39" t="s">
        <v>57</v>
      </c>
      <c r="B29" s="2" t="s">
        <v>200</v>
      </c>
      <c r="C29" s="114" t="s">
        <v>277</v>
      </c>
      <c r="D29" s="2" t="s">
        <v>107</v>
      </c>
      <c r="E29" s="2" t="s">
        <v>244</v>
      </c>
      <c r="F29" s="124">
        <v>0</v>
      </c>
      <c r="G29" s="124">
        <v>0</v>
      </c>
      <c r="H29" s="73">
        <f t="shared" si="0"/>
        <v>0</v>
      </c>
    </row>
    <row r="30" spans="1:8" ht="15" customHeight="1">
      <c r="A30" s="81" t="s">
        <v>62</v>
      </c>
      <c r="B30" s="2" t="s">
        <v>200</v>
      </c>
      <c r="C30" s="114" t="s">
        <v>278</v>
      </c>
      <c r="D30" s="2" t="s">
        <v>107</v>
      </c>
      <c r="E30" s="2" t="s">
        <v>244</v>
      </c>
      <c r="F30" s="124">
        <v>10718.94</v>
      </c>
      <c r="G30" s="124">
        <v>4127.77</v>
      </c>
      <c r="H30" s="73">
        <f t="shared" si="0"/>
        <v>6591.17</v>
      </c>
    </row>
    <row r="31" spans="1:8" ht="15" customHeight="1">
      <c r="A31" s="82" t="s">
        <v>113</v>
      </c>
      <c r="B31" s="41"/>
      <c r="C31" s="2"/>
      <c r="D31" s="2"/>
      <c r="E31" s="2"/>
      <c r="F31" s="126">
        <f>F32</f>
        <v>20000</v>
      </c>
      <c r="G31" s="126">
        <f>G32</f>
        <v>0</v>
      </c>
      <c r="H31" s="80">
        <f aca="true" t="shared" si="1" ref="H31:H40">F31-G31</f>
        <v>20000</v>
      </c>
    </row>
    <row r="32" spans="1:8" ht="13.5" customHeight="1">
      <c r="A32" s="39" t="s">
        <v>57</v>
      </c>
      <c r="B32" s="2" t="s">
        <v>200</v>
      </c>
      <c r="C32" s="2" t="s">
        <v>279</v>
      </c>
      <c r="D32" s="2" t="s">
        <v>90</v>
      </c>
      <c r="E32" s="2" t="s">
        <v>245</v>
      </c>
      <c r="F32" s="124">
        <v>20000</v>
      </c>
      <c r="G32" s="107">
        <v>0</v>
      </c>
      <c r="H32" s="73">
        <f t="shared" si="1"/>
        <v>20000</v>
      </c>
    </row>
    <row r="33" spans="1:8" ht="22.5" customHeight="1">
      <c r="A33" s="82" t="s">
        <v>399</v>
      </c>
      <c r="B33" s="41"/>
      <c r="C33" s="2"/>
      <c r="D33" s="2"/>
      <c r="E33" s="2"/>
      <c r="F33" s="126">
        <f>SUM(F34:F34)</f>
        <v>10000</v>
      </c>
      <c r="G33" s="126">
        <f>SUM(G34:G34)</f>
        <v>0</v>
      </c>
      <c r="H33" s="80">
        <f t="shared" si="1"/>
        <v>10000</v>
      </c>
    </row>
    <row r="34" spans="1:8" ht="15" customHeight="1">
      <c r="A34" s="39" t="s">
        <v>57</v>
      </c>
      <c r="B34" s="2" t="s">
        <v>200</v>
      </c>
      <c r="C34" s="2" t="s">
        <v>417</v>
      </c>
      <c r="D34" s="2" t="s">
        <v>90</v>
      </c>
      <c r="E34" s="2" t="s">
        <v>245</v>
      </c>
      <c r="F34" s="124">
        <v>10000</v>
      </c>
      <c r="G34" s="107">
        <v>0</v>
      </c>
      <c r="H34" s="73">
        <f t="shared" si="1"/>
        <v>10000</v>
      </c>
    </row>
    <row r="35" spans="1:8" ht="14.25" customHeight="1">
      <c r="A35" s="78" t="s">
        <v>155</v>
      </c>
      <c r="B35" s="2"/>
      <c r="C35" s="2"/>
      <c r="D35" s="2"/>
      <c r="E35" s="2"/>
      <c r="F35" s="126">
        <f>SUM(F36:F38)</f>
        <v>109999.99999999999</v>
      </c>
      <c r="G35" s="126">
        <f>SUM(G36:G38)</f>
        <v>80604</v>
      </c>
      <c r="H35" s="80">
        <f t="shared" si="1"/>
        <v>29395.999999999985</v>
      </c>
    </row>
    <row r="36" spans="1:8" ht="14.25" customHeight="1">
      <c r="A36" s="39" t="s">
        <v>54</v>
      </c>
      <c r="B36" s="2" t="s">
        <v>200</v>
      </c>
      <c r="C36" s="2" t="s">
        <v>418</v>
      </c>
      <c r="D36" s="2" t="s">
        <v>90</v>
      </c>
      <c r="E36" s="2" t="s">
        <v>245</v>
      </c>
      <c r="F36" s="124">
        <v>59472</v>
      </c>
      <c r="G36" s="124">
        <v>44604</v>
      </c>
      <c r="H36" s="73">
        <f>F36-G36</f>
        <v>14868</v>
      </c>
    </row>
    <row r="37" spans="1:8" ht="14.25" customHeight="1">
      <c r="A37" s="39" t="s">
        <v>56</v>
      </c>
      <c r="B37" s="2" t="s">
        <v>200</v>
      </c>
      <c r="C37" s="2" t="s">
        <v>280</v>
      </c>
      <c r="D37" s="2" t="s">
        <v>90</v>
      </c>
      <c r="E37" s="2" t="s">
        <v>245</v>
      </c>
      <c r="F37" s="124">
        <v>49159.74</v>
      </c>
      <c r="G37" s="124">
        <v>36000</v>
      </c>
      <c r="H37" s="73">
        <f>F37-G37</f>
        <v>13159.739999999998</v>
      </c>
    </row>
    <row r="38" spans="1:8" ht="15" customHeight="1">
      <c r="A38" s="81" t="s">
        <v>62</v>
      </c>
      <c r="B38" s="2" t="s">
        <v>200</v>
      </c>
      <c r="C38" s="2" t="s">
        <v>549</v>
      </c>
      <c r="D38" s="2" t="s">
        <v>90</v>
      </c>
      <c r="E38" s="2" t="s">
        <v>245</v>
      </c>
      <c r="F38" s="124">
        <v>1368.26</v>
      </c>
      <c r="G38" s="124">
        <v>0</v>
      </c>
      <c r="H38" s="73">
        <f t="shared" si="1"/>
        <v>1368.26</v>
      </c>
    </row>
    <row r="39" spans="1:8" ht="15" customHeight="1">
      <c r="A39" s="115" t="s">
        <v>143</v>
      </c>
      <c r="B39" s="2"/>
      <c r="C39" s="2"/>
      <c r="D39" s="2"/>
      <c r="E39" s="2"/>
      <c r="F39" s="126">
        <f>F40+F46+F50+F55+F57+F59+F61+F64</f>
        <v>67841029.4</v>
      </c>
      <c r="G39" s="126">
        <f>G40+G46+G50+G55+G57+G59+G61+G64</f>
        <v>49924975.28</v>
      </c>
      <c r="H39" s="80">
        <f aca="true" t="shared" si="2" ref="H39:H54">F39-G39</f>
        <v>17916054.120000005</v>
      </c>
    </row>
    <row r="40" spans="1:8" ht="15" customHeight="1">
      <c r="A40" s="78" t="s">
        <v>282</v>
      </c>
      <c r="B40" s="2" t="s">
        <v>138</v>
      </c>
      <c r="C40" s="2" t="s">
        <v>138</v>
      </c>
      <c r="D40" s="2" t="s">
        <v>138</v>
      </c>
      <c r="E40" s="2"/>
      <c r="F40" s="126">
        <f>SUM(F41:F45)</f>
        <v>3520485.6100000003</v>
      </c>
      <c r="G40" s="126">
        <f>SUM(G41:G45)</f>
        <v>3350411.5</v>
      </c>
      <c r="H40" s="80">
        <f t="shared" si="1"/>
        <v>170074.11000000034</v>
      </c>
    </row>
    <row r="41" spans="1:8" ht="12.75" customHeight="1">
      <c r="A41" s="39" t="s">
        <v>56</v>
      </c>
      <c r="B41" s="2" t="s">
        <v>200</v>
      </c>
      <c r="C41" s="2" t="s">
        <v>281</v>
      </c>
      <c r="D41" s="2" t="s">
        <v>90</v>
      </c>
      <c r="E41" s="2" t="s">
        <v>245</v>
      </c>
      <c r="F41" s="125">
        <v>1452775.61</v>
      </c>
      <c r="G41" s="128">
        <v>1310247</v>
      </c>
      <c r="H41" s="110">
        <f t="shared" si="2"/>
        <v>142528.6100000001</v>
      </c>
    </row>
    <row r="42" spans="1:8" ht="12.75" customHeight="1">
      <c r="A42" s="39" t="s">
        <v>522</v>
      </c>
      <c r="B42" s="2" t="s">
        <v>200</v>
      </c>
      <c r="C42" s="2" t="s">
        <v>281</v>
      </c>
      <c r="D42" s="2" t="s">
        <v>90</v>
      </c>
      <c r="E42" s="2" t="s">
        <v>423</v>
      </c>
      <c r="F42" s="125">
        <v>240000</v>
      </c>
      <c r="G42" s="128">
        <v>240000</v>
      </c>
      <c r="H42" s="110">
        <f>F42-G42</f>
        <v>0</v>
      </c>
    </row>
    <row r="43" spans="1:8" ht="12.75" customHeight="1">
      <c r="A43" s="39" t="s">
        <v>56</v>
      </c>
      <c r="B43" s="2" t="s">
        <v>200</v>
      </c>
      <c r="C43" s="2" t="s">
        <v>281</v>
      </c>
      <c r="D43" s="2" t="s">
        <v>104</v>
      </c>
      <c r="E43" s="2" t="s">
        <v>245</v>
      </c>
      <c r="F43" s="125">
        <v>1435855</v>
      </c>
      <c r="G43" s="125">
        <v>1435855</v>
      </c>
      <c r="H43" s="110">
        <f>F43-G43</f>
        <v>0</v>
      </c>
    </row>
    <row r="44" spans="1:8" ht="15" customHeight="1">
      <c r="A44" s="39" t="s">
        <v>521</v>
      </c>
      <c r="B44" s="2" t="s">
        <v>200</v>
      </c>
      <c r="C44" s="2" t="s">
        <v>285</v>
      </c>
      <c r="D44" s="2" t="s">
        <v>90</v>
      </c>
      <c r="E44" s="2" t="s">
        <v>245</v>
      </c>
      <c r="F44" s="124">
        <v>291855</v>
      </c>
      <c r="G44" s="107">
        <v>287639.5</v>
      </c>
      <c r="H44" s="73">
        <f>F44-G44</f>
        <v>4215.5</v>
      </c>
    </row>
    <row r="45" spans="1:8" ht="15" customHeight="1">
      <c r="A45" s="81" t="s">
        <v>62</v>
      </c>
      <c r="B45" s="2" t="s">
        <v>200</v>
      </c>
      <c r="C45" s="2" t="s">
        <v>400</v>
      </c>
      <c r="D45" s="2" t="s">
        <v>90</v>
      </c>
      <c r="E45" s="2" t="s">
        <v>245</v>
      </c>
      <c r="F45" s="124">
        <v>100000</v>
      </c>
      <c r="G45" s="107">
        <v>76670</v>
      </c>
      <c r="H45" s="73">
        <f>F45-G45</f>
        <v>23330</v>
      </c>
    </row>
    <row r="46" spans="1:8" ht="15" customHeight="1">
      <c r="A46" s="78" t="s">
        <v>397</v>
      </c>
      <c r="B46" s="2"/>
      <c r="C46" s="2"/>
      <c r="D46" s="2"/>
      <c r="E46" s="2"/>
      <c r="F46" s="126">
        <f>SUM(F47:F49)</f>
        <v>7250000</v>
      </c>
      <c r="G46" s="126">
        <f>SUM(G47:G49)</f>
        <v>6488518.01</v>
      </c>
      <c r="H46" s="80">
        <f t="shared" si="2"/>
        <v>761481.9900000002</v>
      </c>
    </row>
    <row r="47" spans="1:8" ht="15" customHeight="1">
      <c r="A47" s="39" t="s">
        <v>56</v>
      </c>
      <c r="B47" s="2" t="s">
        <v>200</v>
      </c>
      <c r="C47" s="2" t="s">
        <v>283</v>
      </c>
      <c r="D47" s="2" t="s">
        <v>90</v>
      </c>
      <c r="E47" s="2" t="s">
        <v>245</v>
      </c>
      <c r="F47" s="124">
        <v>6850000</v>
      </c>
      <c r="G47" s="107">
        <v>6259388.01</v>
      </c>
      <c r="H47" s="73">
        <f t="shared" si="2"/>
        <v>590611.9900000002</v>
      </c>
    </row>
    <row r="48" spans="1:8" ht="15" customHeight="1">
      <c r="A48" s="39" t="s">
        <v>57</v>
      </c>
      <c r="B48" s="2" t="s">
        <v>200</v>
      </c>
      <c r="C48" s="2" t="s">
        <v>284</v>
      </c>
      <c r="D48" s="2" t="s">
        <v>90</v>
      </c>
      <c r="E48" s="2" t="s">
        <v>245</v>
      </c>
      <c r="F48" s="124">
        <v>100000</v>
      </c>
      <c r="G48" s="107">
        <v>100000</v>
      </c>
      <c r="H48" s="73">
        <f t="shared" si="2"/>
        <v>0</v>
      </c>
    </row>
    <row r="49" spans="1:8" ht="15" customHeight="1">
      <c r="A49" s="81" t="s">
        <v>62</v>
      </c>
      <c r="B49" s="2" t="s">
        <v>200</v>
      </c>
      <c r="C49" s="2" t="s">
        <v>286</v>
      </c>
      <c r="D49" s="2" t="s">
        <v>90</v>
      </c>
      <c r="E49" s="2" t="s">
        <v>245</v>
      </c>
      <c r="F49" s="124">
        <v>300000</v>
      </c>
      <c r="G49" s="107">
        <v>129130</v>
      </c>
      <c r="H49" s="73">
        <f t="shared" si="2"/>
        <v>170870</v>
      </c>
    </row>
    <row r="50" spans="1:8" ht="12.75" customHeight="1">
      <c r="A50" s="78" t="s">
        <v>288</v>
      </c>
      <c r="B50" s="2"/>
      <c r="C50" s="2"/>
      <c r="D50" s="2"/>
      <c r="E50" s="2"/>
      <c r="F50" s="126">
        <f>SUM(F51:F54)</f>
        <v>43875936</v>
      </c>
      <c r="G50" s="126">
        <f>SUM(G51:G54)</f>
        <v>28198680.919999998</v>
      </c>
      <c r="H50" s="80">
        <f t="shared" si="2"/>
        <v>15677255.080000002</v>
      </c>
    </row>
    <row r="51" spans="1:8" ht="15" customHeight="1">
      <c r="A51" s="39" t="s">
        <v>56</v>
      </c>
      <c r="B51" s="2" t="s">
        <v>200</v>
      </c>
      <c r="C51" s="2" t="s">
        <v>287</v>
      </c>
      <c r="D51" s="2" t="s">
        <v>90</v>
      </c>
      <c r="E51" s="2" t="s">
        <v>245</v>
      </c>
      <c r="F51" s="124">
        <v>6582559.31</v>
      </c>
      <c r="G51" s="124">
        <v>3339878.96</v>
      </c>
      <c r="H51" s="73">
        <f t="shared" si="2"/>
        <v>3242680.3499999996</v>
      </c>
    </row>
    <row r="52" spans="1:8" ht="15" customHeight="1">
      <c r="A52" s="39" t="s">
        <v>56</v>
      </c>
      <c r="B52" s="2" t="s">
        <v>200</v>
      </c>
      <c r="C52" s="2" t="s">
        <v>287</v>
      </c>
      <c r="D52" s="2" t="s">
        <v>90</v>
      </c>
      <c r="E52" s="2" t="s">
        <v>423</v>
      </c>
      <c r="F52" s="124">
        <v>530000</v>
      </c>
      <c r="G52" s="124">
        <v>530000</v>
      </c>
      <c r="H52" s="73">
        <f>F52-G52</f>
        <v>0</v>
      </c>
    </row>
    <row r="53" spans="1:8" ht="15" customHeight="1">
      <c r="A53" s="39" t="s">
        <v>56</v>
      </c>
      <c r="B53" s="2" t="s">
        <v>200</v>
      </c>
      <c r="C53" s="2" t="s">
        <v>287</v>
      </c>
      <c r="D53" s="2" t="s">
        <v>419</v>
      </c>
      <c r="E53" s="2" t="s">
        <v>245</v>
      </c>
      <c r="F53" s="124">
        <v>35906856</v>
      </c>
      <c r="G53" s="124">
        <v>23820824.33</v>
      </c>
      <c r="H53" s="73">
        <f>F53-G53</f>
        <v>12086031.670000002</v>
      </c>
    </row>
    <row r="54" spans="1:8" ht="15" customHeight="1">
      <c r="A54" s="39" t="s">
        <v>290</v>
      </c>
      <c r="B54" s="2" t="s">
        <v>200</v>
      </c>
      <c r="C54" s="2" t="s">
        <v>289</v>
      </c>
      <c r="D54" s="2" t="s">
        <v>90</v>
      </c>
      <c r="E54" s="2" t="s">
        <v>245</v>
      </c>
      <c r="F54" s="124">
        <v>856520.69</v>
      </c>
      <c r="G54" s="124">
        <v>507977.63</v>
      </c>
      <c r="H54" s="73">
        <f t="shared" si="2"/>
        <v>348543.05999999994</v>
      </c>
    </row>
    <row r="55" spans="1:8" ht="24" customHeight="1">
      <c r="A55" s="78" t="s">
        <v>292</v>
      </c>
      <c r="B55" s="2"/>
      <c r="C55" s="2"/>
      <c r="D55" s="2"/>
      <c r="E55" s="2"/>
      <c r="F55" s="126">
        <f>SUM(F56:F56)</f>
        <v>445000</v>
      </c>
      <c r="G55" s="126">
        <f>SUM(G56:G56)</f>
        <v>445000</v>
      </c>
      <c r="H55" s="80">
        <f>F55-G55</f>
        <v>0</v>
      </c>
    </row>
    <row r="56" spans="1:8" ht="15" customHeight="1">
      <c r="A56" s="39" t="s">
        <v>56</v>
      </c>
      <c r="B56" s="2" t="s">
        <v>200</v>
      </c>
      <c r="C56" s="2" t="s">
        <v>291</v>
      </c>
      <c r="D56" s="2" t="s">
        <v>90</v>
      </c>
      <c r="E56" s="2" t="s">
        <v>245</v>
      </c>
      <c r="F56" s="124">
        <v>445000</v>
      </c>
      <c r="G56" s="124">
        <v>445000</v>
      </c>
      <c r="H56" s="73">
        <f>F56-G56</f>
        <v>0</v>
      </c>
    </row>
    <row r="57" spans="1:8" ht="15" customHeight="1">
      <c r="A57" s="78" t="s">
        <v>294</v>
      </c>
      <c r="B57" s="2"/>
      <c r="C57" s="2"/>
      <c r="D57" s="2"/>
      <c r="E57" s="2"/>
      <c r="F57" s="126">
        <f>SUM(F58:F58)</f>
        <v>753900</v>
      </c>
      <c r="G57" s="126">
        <f>SUM(G58:G58)</f>
        <v>753900</v>
      </c>
      <c r="H57" s="80">
        <f>F57-G57</f>
        <v>0</v>
      </c>
    </row>
    <row r="58" spans="1:8" ht="15" customHeight="1">
      <c r="A58" s="39" t="s">
        <v>56</v>
      </c>
      <c r="B58" s="2" t="s">
        <v>200</v>
      </c>
      <c r="C58" s="2" t="s">
        <v>293</v>
      </c>
      <c r="D58" s="2" t="s">
        <v>101</v>
      </c>
      <c r="E58" s="2" t="s">
        <v>525</v>
      </c>
      <c r="F58" s="124">
        <v>753900</v>
      </c>
      <c r="G58" s="124">
        <v>753900</v>
      </c>
      <c r="H58" s="73">
        <f aca="true" t="shared" si="3" ref="H58:H66">F58-G58</f>
        <v>0</v>
      </c>
    </row>
    <row r="59" spans="1:8" ht="15" customHeight="1">
      <c r="A59" s="78" t="s">
        <v>524</v>
      </c>
      <c r="B59" s="2"/>
      <c r="C59" s="2"/>
      <c r="D59" s="2"/>
      <c r="E59" s="2"/>
      <c r="F59" s="126">
        <f>SUM(F60:F60)</f>
        <v>9246742</v>
      </c>
      <c r="G59" s="126">
        <f>SUM(G60:G60)</f>
        <v>8089924</v>
      </c>
      <c r="H59" s="80">
        <f t="shared" si="3"/>
        <v>1156818</v>
      </c>
    </row>
    <row r="60" spans="1:8" ht="15" customHeight="1">
      <c r="A60" s="39" t="s">
        <v>56</v>
      </c>
      <c r="B60" s="2" t="s">
        <v>200</v>
      </c>
      <c r="C60" s="2" t="s">
        <v>528</v>
      </c>
      <c r="D60" s="2" t="s">
        <v>101</v>
      </c>
      <c r="E60" s="2" t="s">
        <v>526</v>
      </c>
      <c r="F60" s="124">
        <v>9246742</v>
      </c>
      <c r="G60" s="124">
        <v>8089924</v>
      </c>
      <c r="H60" s="73">
        <f t="shared" si="3"/>
        <v>1156818</v>
      </c>
    </row>
    <row r="61" spans="1:8" ht="20.25" customHeight="1">
      <c r="A61" s="78" t="s">
        <v>420</v>
      </c>
      <c r="B61" s="2"/>
      <c r="C61" s="2"/>
      <c r="D61" s="2"/>
      <c r="E61" s="2"/>
      <c r="F61" s="126">
        <f>SUM(F62:F63)</f>
        <v>1546584.77</v>
      </c>
      <c r="G61" s="126">
        <f>G62+G63</f>
        <v>1546584.77</v>
      </c>
      <c r="H61" s="80">
        <f t="shared" si="3"/>
        <v>0</v>
      </c>
    </row>
    <row r="62" spans="1:8" ht="15" customHeight="1">
      <c r="A62" s="39" t="s">
        <v>56</v>
      </c>
      <c r="B62" s="2" t="s">
        <v>200</v>
      </c>
      <c r="C62" s="2" t="s">
        <v>422</v>
      </c>
      <c r="D62" s="2" t="s">
        <v>90</v>
      </c>
      <c r="E62" s="2" t="s">
        <v>245</v>
      </c>
      <c r="F62" s="124">
        <v>1464834.99</v>
      </c>
      <c r="G62" s="124">
        <v>1464834.99</v>
      </c>
      <c r="H62" s="73">
        <f t="shared" si="3"/>
        <v>0</v>
      </c>
    </row>
    <row r="63" spans="1:8" ht="15" customHeight="1">
      <c r="A63" s="39" t="s">
        <v>56</v>
      </c>
      <c r="B63" s="2" t="s">
        <v>200</v>
      </c>
      <c r="C63" s="2" t="s">
        <v>422</v>
      </c>
      <c r="D63" s="2" t="s">
        <v>421</v>
      </c>
      <c r="E63" s="2" t="s">
        <v>423</v>
      </c>
      <c r="F63" s="124">
        <v>81749.78</v>
      </c>
      <c r="G63" s="124">
        <v>81749.78</v>
      </c>
      <c r="H63" s="73">
        <f t="shared" si="3"/>
        <v>0</v>
      </c>
    </row>
    <row r="64" spans="1:8" ht="22.5" customHeight="1">
      <c r="A64" s="78" t="s">
        <v>535</v>
      </c>
      <c r="B64" s="2"/>
      <c r="C64" s="2"/>
      <c r="D64" s="2"/>
      <c r="E64" s="2"/>
      <c r="F64" s="126">
        <f>SUM(F65:F66)</f>
        <v>1202381.02</v>
      </c>
      <c r="G64" s="126">
        <f>SUM(G65:G66)</f>
        <v>1051956.08</v>
      </c>
      <c r="H64" s="80">
        <f t="shared" si="3"/>
        <v>150424.93999999994</v>
      </c>
    </row>
    <row r="65" spans="1:8" ht="16.5" customHeight="1">
      <c r="A65" s="39" t="s">
        <v>56</v>
      </c>
      <c r="B65" s="2" t="s">
        <v>200</v>
      </c>
      <c r="C65" s="2" t="s">
        <v>536</v>
      </c>
      <c r="D65" s="2" t="s">
        <v>90</v>
      </c>
      <c r="E65" s="2" t="s">
        <v>245</v>
      </c>
      <c r="F65" s="124">
        <v>910381.02</v>
      </c>
      <c r="G65" s="124">
        <v>759956.08</v>
      </c>
      <c r="H65" s="73">
        <f>F65-G65</f>
        <v>150424.94000000006</v>
      </c>
    </row>
    <row r="66" spans="1:8" ht="15" customHeight="1">
      <c r="A66" s="39" t="s">
        <v>56</v>
      </c>
      <c r="B66" s="2" t="s">
        <v>200</v>
      </c>
      <c r="C66" s="2" t="s">
        <v>536</v>
      </c>
      <c r="D66" s="2" t="s">
        <v>90</v>
      </c>
      <c r="E66" s="2" t="s">
        <v>245</v>
      </c>
      <c r="F66" s="124">
        <v>292000</v>
      </c>
      <c r="G66" s="124">
        <v>292000</v>
      </c>
      <c r="H66" s="73">
        <f t="shared" si="3"/>
        <v>0</v>
      </c>
    </row>
    <row r="67" spans="1:8" ht="23.25" customHeight="1">
      <c r="A67" s="78" t="s">
        <v>398</v>
      </c>
      <c r="B67" s="41"/>
      <c r="C67" s="2"/>
      <c r="D67" s="2"/>
      <c r="E67" s="2"/>
      <c r="F67" s="126">
        <f>SUM(F68:F68)</f>
        <v>1265000</v>
      </c>
      <c r="G67" s="126">
        <f>SUM(G68:G68)</f>
        <v>842772.61</v>
      </c>
      <c r="H67" s="80">
        <f>F67-G67</f>
        <v>422227.39</v>
      </c>
    </row>
    <row r="68" spans="1:8" ht="13.5" customHeight="1">
      <c r="A68" s="39" t="s">
        <v>57</v>
      </c>
      <c r="B68" s="2" t="s">
        <v>200</v>
      </c>
      <c r="C68" s="2" t="s">
        <v>295</v>
      </c>
      <c r="D68" s="2" t="s">
        <v>90</v>
      </c>
      <c r="E68" s="2" t="s">
        <v>245</v>
      </c>
      <c r="F68" s="124">
        <v>1265000</v>
      </c>
      <c r="G68" s="107">
        <v>842772.61</v>
      </c>
      <c r="H68" s="73">
        <f>F68-G68</f>
        <v>422227.39</v>
      </c>
    </row>
    <row r="69" spans="1:8" ht="16.5" customHeight="1">
      <c r="A69" s="115" t="s">
        <v>187</v>
      </c>
      <c r="B69" s="41"/>
      <c r="C69" s="2"/>
      <c r="D69" s="2"/>
      <c r="E69" s="2"/>
      <c r="F69" s="106">
        <f>F70+F72+F74+F77+F80</f>
        <v>11481239.63</v>
      </c>
      <c r="G69" s="106">
        <f>G70+G72+G74+G77+G80</f>
        <v>7985482.04</v>
      </c>
      <c r="H69" s="80">
        <f>F69-G69</f>
        <v>3495757.590000001</v>
      </c>
    </row>
    <row r="70" spans="1:8" ht="12.75" customHeight="1">
      <c r="A70" s="78" t="s">
        <v>235</v>
      </c>
      <c r="B70" s="41"/>
      <c r="C70" s="2"/>
      <c r="D70" s="2"/>
      <c r="E70" s="2"/>
      <c r="F70" s="126">
        <f>SUM(F71:F71)</f>
        <v>0</v>
      </c>
      <c r="G70" s="126">
        <f>SUM(G71:G71)</f>
        <v>0</v>
      </c>
      <c r="H70" s="80">
        <f>F70-G70</f>
        <v>0</v>
      </c>
    </row>
    <row r="71" spans="1:8" ht="12" customHeight="1">
      <c r="A71" s="39" t="s">
        <v>59</v>
      </c>
      <c r="B71" s="2" t="s">
        <v>200</v>
      </c>
      <c r="C71" s="2" t="s">
        <v>296</v>
      </c>
      <c r="D71" s="2" t="s">
        <v>90</v>
      </c>
      <c r="E71" s="2" t="s">
        <v>245</v>
      </c>
      <c r="F71" s="124">
        <v>0</v>
      </c>
      <c r="G71" s="107">
        <v>0</v>
      </c>
      <c r="H71" s="73">
        <f>F71-G71</f>
        <v>0</v>
      </c>
    </row>
    <row r="72" spans="1:8" ht="14.25" customHeight="1">
      <c r="A72" s="78" t="s">
        <v>185</v>
      </c>
      <c r="B72" s="2" t="s">
        <v>138</v>
      </c>
      <c r="C72" s="2" t="s">
        <v>138</v>
      </c>
      <c r="D72" s="2" t="s">
        <v>138</v>
      </c>
      <c r="E72" s="2"/>
      <c r="F72" s="126">
        <f>F73</f>
        <v>1218639.83</v>
      </c>
      <c r="G72" s="126">
        <f>G73</f>
        <v>906820.61</v>
      </c>
      <c r="H72" s="79">
        <f>H73</f>
        <v>311819.2200000001</v>
      </c>
    </row>
    <row r="73" spans="1:8" ht="14.25" customHeight="1">
      <c r="A73" s="39" t="s">
        <v>56</v>
      </c>
      <c r="B73" s="2" t="s">
        <v>200</v>
      </c>
      <c r="C73" s="2" t="s">
        <v>451</v>
      </c>
      <c r="D73" s="2" t="s">
        <v>90</v>
      </c>
      <c r="E73" s="2" t="s">
        <v>245</v>
      </c>
      <c r="F73" s="125">
        <v>1218639.83</v>
      </c>
      <c r="G73" s="128">
        <v>906820.61</v>
      </c>
      <c r="H73" s="110">
        <f aca="true" t="shared" si="4" ref="H73:H80">F73-G73</f>
        <v>311819.2200000001</v>
      </c>
    </row>
    <row r="74" spans="1:8" ht="23.25" customHeight="1">
      <c r="A74" s="78" t="s">
        <v>186</v>
      </c>
      <c r="B74" s="2" t="s">
        <v>138</v>
      </c>
      <c r="C74" s="2" t="s">
        <v>138</v>
      </c>
      <c r="D74" s="2" t="s">
        <v>138</v>
      </c>
      <c r="E74" s="2"/>
      <c r="F74" s="126">
        <f>F75+F76</f>
        <v>575669.06</v>
      </c>
      <c r="G74" s="126">
        <f>G75+G76</f>
        <v>564425.1799999999</v>
      </c>
      <c r="H74" s="80">
        <f t="shared" si="4"/>
        <v>11243.880000000121</v>
      </c>
    </row>
    <row r="75" spans="1:8" ht="15" customHeight="1">
      <c r="A75" s="39" t="s">
        <v>56</v>
      </c>
      <c r="B75" s="2" t="s">
        <v>200</v>
      </c>
      <c r="C75" s="2" t="s">
        <v>297</v>
      </c>
      <c r="D75" s="2" t="s">
        <v>90</v>
      </c>
      <c r="E75" s="2" t="s">
        <v>245</v>
      </c>
      <c r="F75" s="124">
        <v>555669.06</v>
      </c>
      <c r="G75" s="107">
        <v>550363.36</v>
      </c>
      <c r="H75" s="73">
        <f t="shared" si="4"/>
        <v>5305.70000000007</v>
      </c>
    </row>
    <row r="76" spans="1:8" ht="15" customHeight="1">
      <c r="A76" s="39" t="s">
        <v>57</v>
      </c>
      <c r="B76" s="2" t="s">
        <v>200</v>
      </c>
      <c r="C76" s="2" t="s">
        <v>298</v>
      </c>
      <c r="D76" s="2" t="s">
        <v>90</v>
      </c>
      <c r="E76" s="2" t="s">
        <v>245</v>
      </c>
      <c r="F76" s="124">
        <v>20000</v>
      </c>
      <c r="G76" s="107">
        <v>14061.82</v>
      </c>
      <c r="H76" s="73">
        <f t="shared" si="4"/>
        <v>5938.18</v>
      </c>
    </row>
    <row r="77" spans="1:8" ht="15" customHeight="1">
      <c r="A77" s="78" t="s">
        <v>235</v>
      </c>
      <c r="B77" s="41"/>
      <c r="C77" s="2"/>
      <c r="D77" s="2"/>
      <c r="E77" s="2"/>
      <c r="F77" s="126">
        <f>SUM(F78:F79)</f>
        <v>1890000</v>
      </c>
      <c r="G77" s="126">
        <f>SUM(G78:G79)</f>
        <v>945000</v>
      </c>
      <c r="H77" s="80">
        <f t="shared" si="4"/>
        <v>945000</v>
      </c>
    </row>
    <row r="78" spans="1:8" ht="15" customHeight="1">
      <c r="A78" s="39" t="s">
        <v>59</v>
      </c>
      <c r="B78" s="2" t="s">
        <v>200</v>
      </c>
      <c r="C78" s="2" t="s">
        <v>469</v>
      </c>
      <c r="D78" s="2" t="s">
        <v>101</v>
      </c>
      <c r="E78" s="2" t="s">
        <v>470</v>
      </c>
      <c r="F78" s="124">
        <v>1260583.5</v>
      </c>
      <c r="G78" s="107">
        <v>630291.75</v>
      </c>
      <c r="H78" s="73">
        <f t="shared" si="4"/>
        <v>630291.75</v>
      </c>
    </row>
    <row r="79" spans="1:8" ht="15" customHeight="1">
      <c r="A79" s="39" t="s">
        <v>59</v>
      </c>
      <c r="B79" s="2" t="s">
        <v>200</v>
      </c>
      <c r="C79" s="2" t="s">
        <v>486</v>
      </c>
      <c r="D79" s="2" t="s">
        <v>90</v>
      </c>
      <c r="E79" s="2" t="s">
        <v>245</v>
      </c>
      <c r="F79" s="124">
        <v>629416.5</v>
      </c>
      <c r="G79" s="107">
        <v>314708.25</v>
      </c>
      <c r="H79" s="73">
        <f>F79-G79</f>
        <v>314708.25</v>
      </c>
    </row>
    <row r="80" spans="1:8" ht="15" customHeight="1">
      <c r="A80" s="103" t="s">
        <v>202</v>
      </c>
      <c r="B80" s="2"/>
      <c r="C80" s="2"/>
      <c r="D80" s="2"/>
      <c r="E80" s="2"/>
      <c r="F80" s="126">
        <f>F81+F83+F85+F87</f>
        <v>7796930.74</v>
      </c>
      <c r="G80" s="126">
        <f>G81+G83+G85+G87</f>
        <v>5569236.25</v>
      </c>
      <c r="H80" s="80">
        <f t="shared" si="4"/>
        <v>2227694.49</v>
      </c>
    </row>
    <row r="81" spans="1:8" ht="15" customHeight="1">
      <c r="A81" s="134" t="s">
        <v>202</v>
      </c>
      <c r="B81" s="135" t="s">
        <v>138</v>
      </c>
      <c r="C81" s="135" t="s">
        <v>138</v>
      </c>
      <c r="D81" s="135" t="s">
        <v>138</v>
      </c>
      <c r="E81" s="136"/>
      <c r="F81" s="129">
        <f>F82</f>
        <v>1222226.5</v>
      </c>
      <c r="G81" s="129">
        <f>G82</f>
        <v>877234.4</v>
      </c>
      <c r="H81" s="137">
        <f>H82</f>
        <v>344992.1</v>
      </c>
    </row>
    <row r="82" spans="1:8" ht="15" customHeight="1">
      <c r="A82" s="117" t="s">
        <v>270</v>
      </c>
      <c r="B82" s="109" t="s">
        <v>200</v>
      </c>
      <c r="C82" s="109" t="s">
        <v>300</v>
      </c>
      <c r="D82" s="109" t="s">
        <v>90</v>
      </c>
      <c r="E82" s="2" t="s">
        <v>245</v>
      </c>
      <c r="F82" s="125">
        <v>1222226.5</v>
      </c>
      <c r="G82" s="128">
        <v>877234.4</v>
      </c>
      <c r="H82" s="118">
        <f>F82-G82</f>
        <v>344992.1</v>
      </c>
    </row>
    <row r="83" spans="1:8" ht="15" customHeight="1">
      <c r="A83" s="134" t="s">
        <v>202</v>
      </c>
      <c r="B83" s="135"/>
      <c r="C83" s="135"/>
      <c r="D83" s="135"/>
      <c r="E83" s="136"/>
      <c r="F83" s="129">
        <f>F84</f>
        <v>2960592.71</v>
      </c>
      <c r="G83" s="129">
        <f>G84</f>
        <v>2124567.44</v>
      </c>
      <c r="H83" s="137">
        <f>H84</f>
        <v>836025.27</v>
      </c>
    </row>
    <row r="84" spans="1:8" ht="15" customHeight="1">
      <c r="A84" s="117" t="s">
        <v>426</v>
      </c>
      <c r="B84" s="109" t="s">
        <v>200</v>
      </c>
      <c r="C84" s="109" t="s">
        <v>424</v>
      </c>
      <c r="D84" s="109" t="s">
        <v>425</v>
      </c>
      <c r="E84" s="2" t="s">
        <v>245</v>
      </c>
      <c r="F84" s="125">
        <v>2960592.71</v>
      </c>
      <c r="G84" s="128">
        <v>2124567.44</v>
      </c>
      <c r="H84" s="118">
        <f>F84-G84</f>
        <v>836025.27</v>
      </c>
    </row>
    <row r="85" spans="1:8" ht="15" customHeight="1">
      <c r="A85" s="134" t="s">
        <v>202</v>
      </c>
      <c r="B85" s="135"/>
      <c r="C85" s="135"/>
      <c r="D85" s="135"/>
      <c r="E85" s="136"/>
      <c r="F85" s="129">
        <f>F86</f>
        <v>1482627.21</v>
      </c>
      <c r="G85" s="129">
        <f>G86</f>
        <v>1063956.36</v>
      </c>
      <c r="H85" s="137">
        <f>H86</f>
        <v>418670.84999999986</v>
      </c>
    </row>
    <row r="86" spans="1:8" ht="15" customHeight="1">
      <c r="A86" s="117" t="s">
        <v>427</v>
      </c>
      <c r="B86" s="109" t="s">
        <v>200</v>
      </c>
      <c r="C86" s="109" t="s">
        <v>299</v>
      </c>
      <c r="D86" s="109" t="s">
        <v>419</v>
      </c>
      <c r="E86" s="2" t="s">
        <v>245</v>
      </c>
      <c r="F86" s="125">
        <v>1482627.21</v>
      </c>
      <c r="G86" s="128">
        <v>1063956.36</v>
      </c>
      <c r="H86" s="118">
        <f>F86-G86</f>
        <v>418670.84999999986</v>
      </c>
    </row>
    <row r="87" spans="1:8" ht="15" customHeight="1">
      <c r="A87" s="134" t="s">
        <v>202</v>
      </c>
      <c r="B87" s="135"/>
      <c r="C87" s="135"/>
      <c r="D87" s="135"/>
      <c r="E87" s="136"/>
      <c r="F87" s="129">
        <f>F88</f>
        <v>2131484.32</v>
      </c>
      <c r="G87" s="129">
        <f>G88</f>
        <v>1503478.05</v>
      </c>
      <c r="H87" s="137">
        <f>H88</f>
        <v>628006.2699999998</v>
      </c>
    </row>
    <row r="88" spans="1:8" ht="15" customHeight="1">
      <c r="A88" s="117" t="s">
        <v>301</v>
      </c>
      <c r="B88" s="109" t="s">
        <v>200</v>
      </c>
      <c r="C88" s="109" t="s">
        <v>452</v>
      </c>
      <c r="D88" s="109" t="s">
        <v>90</v>
      </c>
      <c r="E88" s="2" t="s">
        <v>245</v>
      </c>
      <c r="F88" s="125">
        <v>2131484.32</v>
      </c>
      <c r="G88" s="128">
        <v>1503478.05</v>
      </c>
      <c r="H88" s="118">
        <f aca="true" t="shared" si="5" ref="H88:H110">F88-G88</f>
        <v>628006.2699999998</v>
      </c>
    </row>
    <row r="89" spans="1:8" ht="15" customHeight="1">
      <c r="A89" s="115" t="s">
        <v>63</v>
      </c>
      <c r="B89" s="41"/>
      <c r="C89" s="2"/>
      <c r="D89" s="2"/>
      <c r="E89" s="2"/>
      <c r="F89" s="126">
        <f>F90+F95+F97+F99+F102+F104+F106+F109</f>
        <v>47265431.61</v>
      </c>
      <c r="G89" s="126">
        <f>G90+G95+G97+G99+G102+G104+G106+G109</f>
        <v>32626408.66</v>
      </c>
      <c r="H89" s="80">
        <f t="shared" si="5"/>
        <v>14639022.95</v>
      </c>
    </row>
    <row r="90" spans="1:8" ht="21" customHeight="1">
      <c r="A90" s="78" t="s">
        <v>186</v>
      </c>
      <c r="B90" s="2" t="s">
        <v>138</v>
      </c>
      <c r="C90" s="2" t="s">
        <v>138</v>
      </c>
      <c r="D90" s="2" t="s">
        <v>138</v>
      </c>
      <c r="E90" s="2" t="s">
        <v>138</v>
      </c>
      <c r="F90" s="126">
        <f>SUM(F91:F94)</f>
        <v>2427551.52</v>
      </c>
      <c r="G90" s="126">
        <f>SUM(G91:G94)</f>
        <v>728555.25</v>
      </c>
      <c r="H90" s="80">
        <f t="shared" si="5"/>
        <v>1698996.27</v>
      </c>
    </row>
    <row r="91" spans="1:8" ht="17.25" customHeight="1">
      <c r="A91" s="39" t="s">
        <v>56</v>
      </c>
      <c r="B91" s="2" t="s">
        <v>200</v>
      </c>
      <c r="C91" s="2" t="s">
        <v>302</v>
      </c>
      <c r="D91" s="2" t="s">
        <v>90</v>
      </c>
      <c r="E91" s="2" t="s">
        <v>245</v>
      </c>
      <c r="F91" s="124">
        <v>1607551.52</v>
      </c>
      <c r="G91" s="124">
        <v>578277.46</v>
      </c>
      <c r="H91" s="73">
        <f t="shared" si="5"/>
        <v>1029274.06</v>
      </c>
    </row>
    <row r="92" spans="1:8" ht="15.75" customHeight="1">
      <c r="A92" s="39" t="s">
        <v>57</v>
      </c>
      <c r="B92" s="2" t="s">
        <v>200</v>
      </c>
      <c r="C92" s="2" t="s">
        <v>303</v>
      </c>
      <c r="D92" s="2" t="s">
        <v>90</v>
      </c>
      <c r="E92" s="2" t="s">
        <v>245</v>
      </c>
      <c r="F92" s="124">
        <v>620000</v>
      </c>
      <c r="G92" s="107">
        <v>119827.79</v>
      </c>
      <c r="H92" s="73">
        <f t="shared" si="5"/>
        <v>500172.21</v>
      </c>
    </row>
    <row r="93" spans="1:8" ht="15.75" customHeight="1">
      <c r="A93" s="39" t="s">
        <v>59</v>
      </c>
      <c r="B93" s="2" t="s">
        <v>200</v>
      </c>
      <c r="C93" s="2" t="s">
        <v>304</v>
      </c>
      <c r="D93" s="2" t="s">
        <v>90</v>
      </c>
      <c r="E93" s="2" t="s">
        <v>245</v>
      </c>
      <c r="F93" s="124">
        <v>30450</v>
      </c>
      <c r="G93" s="107">
        <v>30450</v>
      </c>
      <c r="H93" s="73">
        <f t="shared" si="5"/>
        <v>0</v>
      </c>
    </row>
    <row r="94" spans="1:8" ht="15.75" customHeight="1">
      <c r="A94" s="81" t="s">
        <v>62</v>
      </c>
      <c r="B94" s="2" t="s">
        <v>200</v>
      </c>
      <c r="C94" s="2" t="s">
        <v>305</v>
      </c>
      <c r="D94" s="2" t="s">
        <v>90</v>
      </c>
      <c r="E94" s="2" t="s">
        <v>245</v>
      </c>
      <c r="F94" s="124">
        <v>169550</v>
      </c>
      <c r="G94" s="107">
        <v>0</v>
      </c>
      <c r="H94" s="73">
        <f t="shared" si="5"/>
        <v>169550</v>
      </c>
    </row>
    <row r="95" spans="1:8" ht="18" customHeight="1">
      <c r="A95" s="78" t="s">
        <v>86</v>
      </c>
      <c r="B95" s="41"/>
      <c r="C95" s="2"/>
      <c r="D95" s="2"/>
      <c r="E95" s="2"/>
      <c r="F95" s="126">
        <f>SUM(F96)</f>
        <v>800000</v>
      </c>
      <c r="G95" s="126">
        <f>SUM(G96)</f>
        <v>559094.53</v>
      </c>
      <c r="H95" s="80">
        <f t="shared" si="5"/>
        <v>240905.46999999997</v>
      </c>
    </row>
    <row r="96" spans="1:8" ht="16.5" customHeight="1">
      <c r="A96" s="39" t="s">
        <v>401</v>
      </c>
      <c r="B96" s="2" t="s">
        <v>200</v>
      </c>
      <c r="C96" s="2" t="s">
        <v>306</v>
      </c>
      <c r="D96" s="2" t="s">
        <v>90</v>
      </c>
      <c r="E96" s="2" t="s">
        <v>245</v>
      </c>
      <c r="F96" s="124">
        <v>800000</v>
      </c>
      <c r="G96" s="107">
        <v>559094.53</v>
      </c>
      <c r="H96" s="73">
        <f t="shared" si="5"/>
        <v>240905.46999999997</v>
      </c>
    </row>
    <row r="97" spans="1:8" ht="18" customHeight="1">
      <c r="A97" s="78" t="s">
        <v>188</v>
      </c>
      <c r="B97" s="41"/>
      <c r="C97" s="2"/>
      <c r="D97" s="2"/>
      <c r="E97" s="2"/>
      <c r="F97" s="126">
        <f>SUM(F98:F98)</f>
        <v>9266612</v>
      </c>
      <c r="G97" s="126">
        <f>SUM(G98:G98)</f>
        <v>7221027.79</v>
      </c>
      <c r="H97" s="80">
        <f t="shared" si="5"/>
        <v>2045584.21</v>
      </c>
    </row>
    <row r="98" spans="1:8" ht="16.5" customHeight="1">
      <c r="A98" s="39" t="s">
        <v>59</v>
      </c>
      <c r="B98" s="2" t="s">
        <v>200</v>
      </c>
      <c r="C98" s="2" t="s">
        <v>523</v>
      </c>
      <c r="D98" s="2" t="s">
        <v>90</v>
      </c>
      <c r="E98" s="2" t="s">
        <v>245</v>
      </c>
      <c r="F98" s="124">
        <v>9266612</v>
      </c>
      <c r="G98" s="107">
        <v>7221027.79</v>
      </c>
      <c r="H98" s="73">
        <f t="shared" si="5"/>
        <v>2045584.21</v>
      </c>
    </row>
    <row r="99" spans="1:8" ht="16.5" customHeight="1">
      <c r="A99" s="78" t="s">
        <v>429</v>
      </c>
      <c r="B99" s="2"/>
      <c r="C99" s="2"/>
      <c r="D99" s="2"/>
      <c r="E99" s="2"/>
      <c r="F99" s="126">
        <f>SUM(F100:F101)</f>
        <v>1178522.0899999999</v>
      </c>
      <c r="G99" s="126">
        <f>SUM(G100:G101)</f>
        <v>1178522.0899999999</v>
      </c>
      <c r="H99" s="80">
        <f t="shared" si="5"/>
        <v>0</v>
      </c>
    </row>
    <row r="100" spans="1:8" ht="16.5" customHeight="1">
      <c r="A100" s="39" t="s">
        <v>56</v>
      </c>
      <c r="B100" s="2" t="s">
        <v>200</v>
      </c>
      <c r="C100" s="2" t="s">
        <v>428</v>
      </c>
      <c r="D100" s="2" t="s">
        <v>90</v>
      </c>
      <c r="E100" s="2" t="s">
        <v>245</v>
      </c>
      <c r="F100" s="124">
        <v>1079140.13</v>
      </c>
      <c r="G100" s="124">
        <v>1079140.13</v>
      </c>
      <c r="H100" s="73">
        <f t="shared" si="5"/>
        <v>0</v>
      </c>
    </row>
    <row r="101" spans="1:8" ht="16.5" customHeight="1">
      <c r="A101" s="39" t="s">
        <v>57</v>
      </c>
      <c r="B101" s="2" t="s">
        <v>200</v>
      </c>
      <c r="C101" s="2" t="s">
        <v>430</v>
      </c>
      <c r="D101" s="2" t="s">
        <v>90</v>
      </c>
      <c r="E101" s="2" t="s">
        <v>245</v>
      </c>
      <c r="F101" s="124">
        <v>99381.96</v>
      </c>
      <c r="G101" s="124">
        <v>99381.96</v>
      </c>
      <c r="H101" s="73">
        <f t="shared" si="5"/>
        <v>0</v>
      </c>
    </row>
    <row r="102" spans="1:8" ht="16.5" customHeight="1">
      <c r="A102" s="78" t="s">
        <v>540</v>
      </c>
      <c r="B102" s="41"/>
      <c r="C102" s="2"/>
      <c r="D102" s="2"/>
      <c r="E102" s="2"/>
      <c r="F102" s="126">
        <f>SUM(F103:F103)</f>
        <v>21977000</v>
      </c>
      <c r="G102" s="126">
        <f>SUM(G103:G103)</f>
        <v>21792248.55</v>
      </c>
      <c r="H102" s="80">
        <f t="shared" si="5"/>
        <v>184751.44999999925</v>
      </c>
    </row>
    <row r="103" spans="1:8" ht="15" customHeight="1">
      <c r="A103" s="39" t="s">
        <v>56</v>
      </c>
      <c r="B103" s="2" t="s">
        <v>200</v>
      </c>
      <c r="C103" s="2" t="s">
        <v>541</v>
      </c>
      <c r="D103" s="2" t="s">
        <v>101</v>
      </c>
      <c r="E103" s="2" t="s">
        <v>245</v>
      </c>
      <c r="F103" s="124">
        <v>21977000</v>
      </c>
      <c r="G103" s="107">
        <v>21792248.55</v>
      </c>
      <c r="H103" s="73">
        <f t="shared" si="5"/>
        <v>184751.44999999925</v>
      </c>
    </row>
    <row r="104" spans="1:8" ht="15" customHeight="1">
      <c r="A104" s="78" t="s">
        <v>543</v>
      </c>
      <c r="B104" s="41"/>
      <c r="C104" s="2"/>
      <c r="D104" s="2"/>
      <c r="E104" s="2"/>
      <c r="F104" s="126">
        <f>SUM(F105:F105)</f>
        <v>1156858</v>
      </c>
      <c r="G104" s="126">
        <f>SUM(G105:G105)</f>
        <v>1146960.45</v>
      </c>
      <c r="H104" s="80">
        <f t="shared" si="5"/>
        <v>9897.550000000047</v>
      </c>
    </row>
    <row r="105" spans="1:8" ht="15" customHeight="1">
      <c r="A105" s="39" t="s">
        <v>56</v>
      </c>
      <c r="B105" s="2" t="s">
        <v>200</v>
      </c>
      <c r="C105" s="2" t="s">
        <v>542</v>
      </c>
      <c r="D105" s="2" t="s">
        <v>90</v>
      </c>
      <c r="E105" s="2" t="s">
        <v>245</v>
      </c>
      <c r="F105" s="124">
        <v>1156858</v>
      </c>
      <c r="G105" s="107">
        <v>1146960.45</v>
      </c>
      <c r="H105" s="73">
        <f t="shared" si="5"/>
        <v>9897.550000000047</v>
      </c>
    </row>
    <row r="106" spans="1:8" ht="16.5" customHeight="1">
      <c r="A106" s="78" t="s">
        <v>460</v>
      </c>
      <c r="B106" s="2"/>
      <c r="C106" s="2"/>
      <c r="D106" s="2"/>
      <c r="E106" s="2"/>
      <c r="F106" s="126">
        <f>F107+F108</f>
        <v>9725500</v>
      </c>
      <c r="G106" s="126">
        <f>G107</f>
        <v>0</v>
      </c>
      <c r="H106" s="80">
        <f t="shared" si="5"/>
        <v>9725500</v>
      </c>
    </row>
    <row r="107" spans="1:8" ht="16.5" customHeight="1">
      <c r="A107" s="39" t="s">
        <v>462</v>
      </c>
      <c r="B107" s="2" t="s">
        <v>200</v>
      </c>
      <c r="C107" s="2" t="s">
        <v>461</v>
      </c>
      <c r="D107" s="2" t="s">
        <v>101</v>
      </c>
      <c r="E107" s="2" t="s">
        <v>245</v>
      </c>
      <c r="F107" s="124">
        <v>9725500</v>
      </c>
      <c r="G107" s="107">
        <v>0</v>
      </c>
      <c r="H107" s="73">
        <f t="shared" si="5"/>
        <v>9725500</v>
      </c>
    </row>
    <row r="108" spans="1:8" ht="16.5" customHeight="1">
      <c r="A108" s="39" t="s">
        <v>463</v>
      </c>
      <c r="B108" s="2" t="s">
        <v>200</v>
      </c>
      <c r="C108" s="2" t="s">
        <v>461</v>
      </c>
      <c r="D108" s="2" t="s">
        <v>101</v>
      </c>
      <c r="E108" s="2" t="s">
        <v>245</v>
      </c>
      <c r="F108" s="124">
        <v>0</v>
      </c>
      <c r="G108" s="107">
        <v>0</v>
      </c>
      <c r="H108" s="73">
        <f t="shared" si="5"/>
        <v>0</v>
      </c>
    </row>
    <row r="109" spans="1:8" ht="16.5" customHeight="1">
      <c r="A109" s="78" t="s">
        <v>188</v>
      </c>
      <c r="B109" s="2"/>
      <c r="C109" s="2"/>
      <c r="D109" s="2"/>
      <c r="E109" s="2"/>
      <c r="F109" s="126">
        <f>F110</f>
        <v>733388</v>
      </c>
      <c r="G109" s="126">
        <f>G110</f>
        <v>0</v>
      </c>
      <c r="H109" s="80">
        <f t="shared" si="5"/>
        <v>733388</v>
      </c>
    </row>
    <row r="110" spans="1:8" ht="16.5" customHeight="1">
      <c r="A110" s="39" t="s">
        <v>431</v>
      </c>
      <c r="B110" s="2" t="s">
        <v>200</v>
      </c>
      <c r="C110" s="2" t="s">
        <v>432</v>
      </c>
      <c r="D110" s="2" t="s">
        <v>90</v>
      </c>
      <c r="E110" s="2" t="s">
        <v>245</v>
      </c>
      <c r="F110" s="124">
        <v>733388</v>
      </c>
      <c r="G110" s="107">
        <v>0</v>
      </c>
      <c r="H110" s="73">
        <f t="shared" si="5"/>
        <v>733388</v>
      </c>
    </row>
    <row r="111" spans="1:8" ht="14.25" customHeight="1">
      <c r="A111" s="115" t="s">
        <v>154</v>
      </c>
      <c r="B111" s="2"/>
      <c r="C111" s="2"/>
      <c r="D111" s="2"/>
      <c r="E111" s="2"/>
      <c r="F111" s="129">
        <f>F112+F114+F119+F122+F126+F129+F135+F140+F144+F148+F150</f>
        <v>14861429.799999999</v>
      </c>
      <c r="G111" s="129">
        <f>G112+G114+G119+G122+G126+G129+G135+G140+G144+G148+G150</f>
        <v>12597768.89</v>
      </c>
      <c r="H111" s="111">
        <f aca="true" t="shared" si="6" ref="H111:H116">F111-G111</f>
        <v>2263660.9099999983</v>
      </c>
    </row>
    <row r="112" spans="1:8" ht="14.25" customHeight="1">
      <c r="A112" s="78" t="s">
        <v>156</v>
      </c>
      <c r="B112" s="2"/>
      <c r="C112" s="2"/>
      <c r="D112" s="2"/>
      <c r="E112" s="2"/>
      <c r="F112" s="126">
        <f>SUM(F113:F113)</f>
        <v>0</v>
      </c>
      <c r="G112" s="126">
        <f>SUM(G113:G113)</f>
        <v>0</v>
      </c>
      <c r="H112" s="80">
        <f t="shared" si="6"/>
        <v>0</v>
      </c>
    </row>
    <row r="113" spans="1:8" ht="14.25" customHeight="1">
      <c r="A113" s="39" t="s">
        <v>59</v>
      </c>
      <c r="B113" s="2" t="s">
        <v>200</v>
      </c>
      <c r="C113" s="2" t="s">
        <v>307</v>
      </c>
      <c r="D113" s="2" t="s">
        <v>90</v>
      </c>
      <c r="E113" s="2" t="s">
        <v>245</v>
      </c>
      <c r="F113" s="124">
        <v>0</v>
      </c>
      <c r="G113" s="107">
        <v>0</v>
      </c>
      <c r="H113" s="73">
        <f t="shared" si="6"/>
        <v>0</v>
      </c>
    </row>
    <row r="114" spans="1:8" ht="14.25" customHeight="1">
      <c r="A114" s="78" t="s">
        <v>189</v>
      </c>
      <c r="B114" s="41"/>
      <c r="C114" s="2"/>
      <c r="D114" s="2"/>
      <c r="E114" s="2"/>
      <c r="F114" s="126">
        <f>SUM(F115:F118)</f>
        <v>4151570.86</v>
      </c>
      <c r="G114" s="126">
        <f>SUM(G115:G118)</f>
        <v>3487914.5399999996</v>
      </c>
      <c r="H114" s="80">
        <f t="shared" si="6"/>
        <v>663656.3200000003</v>
      </c>
    </row>
    <row r="115" spans="1:8" ht="14.25" customHeight="1">
      <c r="A115" s="39" t="s">
        <v>66</v>
      </c>
      <c r="B115" s="2" t="s">
        <v>200</v>
      </c>
      <c r="C115" s="100" t="s">
        <v>449</v>
      </c>
      <c r="D115" s="2" t="s">
        <v>90</v>
      </c>
      <c r="E115" s="2" t="s">
        <v>245</v>
      </c>
      <c r="F115" s="124">
        <v>2348668.11</v>
      </c>
      <c r="G115" s="107">
        <v>1960060.22</v>
      </c>
      <c r="H115" s="73">
        <f t="shared" si="6"/>
        <v>388607.8899999999</v>
      </c>
    </row>
    <row r="116" spans="1:8" ht="14.25" customHeight="1">
      <c r="A116" s="39" t="s">
        <v>56</v>
      </c>
      <c r="B116" s="2" t="s">
        <v>200</v>
      </c>
      <c r="C116" s="99" t="s">
        <v>308</v>
      </c>
      <c r="D116" s="2" t="s">
        <v>90</v>
      </c>
      <c r="E116" s="2" t="s">
        <v>245</v>
      </c>
      <c r="F116" s="124">
        <v>1177000</v>
      </c>
      <c r="G116" s="107">
        <v>929001</v>
      </c>
      <c r="H116" s="73">
        <f t="shared" si="6"/>
        <v>247999</v>
      </c>
    </row>
    <row r="117" spans="1:8" ht="14.25" customHeight="1">
      <c r="A117" s="39" t="s">
        <v>57</v>
      </c>
      <c r="B117" s="2" t="s">
        <v>200</v>
      </c>
      <c r="C117" s="99" t="s">
        <v>309</v>
      </c>
      <c r="D117" s="2" t="s">
        <v>90</v>
      </c>
      <c r="E117" s="2" t="s">
        <v>245</v>
      </c>
      <c r="F117" s="124">
        <v>567442.75</v>
      </c>
      <c r="G117" s="107">
        <v>540393.32</v>
      </c>
      <c r="H117" s="73">
        <f aca="true" t="shared" si="7" ref="H117:H124">F117-G117</f>
        <v>27049.43000000005</v>
      </c>
    </row>
    <row r="118" spans="1:8" ht="14.25" customHeight="1">
      <c r="A118" s="81" t="s">
        <v>62</v>
      </c>
      <c r="B118" s="2" t="s">
        <v>200</v>
      </c>
      <c r="C118" s="99" t="s">
        <v>310</v>
      </c>
      <c r="D118" s="2" t="s">
        <v>90</v>
      </c>
      <c r="E118" s="2" t="s">
        <v>245</v>
      </c>
      <c r="F118" s="124">
        <v>58460</v>
      </c>
      <c r="G118" s="107">
        <v>58460</v>
      </c>
      <c r="H118" s="73">
        <f t="shared" si="7"/>
        <v>0</v>
      </c>
    </row>
    <row r="119" spans="1:8" ht="14.25" customHeight="1">
      <c r="A119" s="78" t="s">
        <v>190</v>
      </c>
      <c r="B119" s="2"/>
      <c r="C119" s="2"/>
      <c r="D119" s="2"/>
      <c r="E119" s="2"/>
      <c r="F119" s="126">
        <f>SUM(F120:F121)</f>
        <v>370000</v>
      </c>
      <c r="G119" s="126">
        <f>SUM(G120:G121)</f>
        <v>370000</v>
      </c>
      <c r="H119" s="80">
        <f t="shared" si="7"/>
        <v>0</v>
      </c>
    </row>
    <row r="120" spans="1:8" ht="14.25" customHeight="1">
      <c r="A120" s="39" t="s">
        <v>56</v>
      </c>
      <c r="B120" s="2" t="s">
        <v>200</v>
      </c>
      <c r="C120" s="99" t="s">
        <v>311</v>
      </c>
      <c r="D120" s="2" t="s">
        <v>90</v>
      </c>
      <c r="E120" s="2" t="s">
        <v>245</v>
      </c>
      <c r="F120" s="124">
        <v>260000</v>
      </c>
      <c r="G120" s="107">
        <v>260000</v>
      </c>
      <c r="H120" s="73">
        <f t="shared" si="7"/>
        <v>0</v>
      </c>
    </row>
    <row r="121" spans="1:8" ht="14.25" customHeight="1">
      <c r="A121" s="81" t="s">
        <v>62</v>
      </c>
      <c r="B121" s="2" t="s">
        <v>200</v>
      </c>
      <c r="C121" s="99" t="s">
        <v>518</v>
      </c>
      <c r="D121" s="2" t="s">
        <v>90</v>
      </c>
      <c r="E121" s="2" t="s">
        <v>245</v>
      </c>
      <c r="F121" s="124">
        <v>110000</v>
      </c>
      <c r="G121" s="107">
        <v>110000</v>
      </c>
      <c r="H121" s="73">
        <f>F121-G121</f>
        <v>0</v>
      </c>
    </row>
    <row r="122" spans="1:8" ht="12.75" customHeight="1">
      <c r="A122" s="78" t="s">
        <v>191</v>
      </c>
      <c r="B122" s="40"/>
      <c r="C122" s="2"/>
      <c r="D122" s="2"/>
      <c r="E122" s="2"/>
      <c r="F122" s="126">
        <f>SUM(F123:F125)</f>
        <v>1744802.35</v>
      </c>
      <c r="G122" s="126">
        <f>SUM(G123:G125)</f>
        <v>1393386.53</v>
      </c>
      <c r="H122" s="80">
        <f t="shared" si="7"/>
        <v>351415.82000000007</v>
      </c>
    </row>
    <row r="123" spans="1:8" ht="14.25" customHeight="1">
      <c r="A123" s="39" t="s">
        <v>56</v>
      </c>
      <c r="B123" s="2" t="s">
        <v>200</v>
      </c>
      <c r="C123" s="99" t="s">
        <v>312</v>
      </c>
      <c r="D123" s="2" t="s">
        <v>90</v>
      </c>
      <c r="E123" s="2" t="s">
        <v>245</v>
      </c>
      <c r="F123" s="124">
        <v>1350699.35</v>
      </c>
      <c r="G123" s="107">
        <v>999283.53</v>
      </c>
      <c r="H123" s="73">
        <f t="shared" si="7"/>
        <v>351415.82000000007</v>
      </c>
    </row>
    <row r="124" spans="1:8" ht="14.25" customHeight="1">
      <c r="A124" s="39" t="s">
        <v>57</v>
      </c>
      <c r="B124" s="2" t="s">
        <v>200</v>
      </c>
      <c r="C124" s="99" t="s">
        <v>313</v>
      </c>
      <c r="D124" s="2" t="s">
        <v>90</v>
      </c>
      <c r="E124" s="2" t="s">
        <v>245</v>
      </c>
      <c r="F124" s="124">
        <v>364281</v>
      </c>
      <c r="G124" s="107">
        <v>364281</v>
      </c>
      <c r="H124" s="73">
        <f t="shared" si="7"/>
        <v>0</v>
      </c>
    </row>
    <row r="125" spans="1:8" ht="14.25" customHeight="1">
      <c r="A125" s="81" t="s">
        <v>62</v>
      </c>
      <c r="B125" s="2" t="s">
        <v>200</v>
      </c>
      <c r="C125" s="100" t="s">
        <v>314</v>
      </c>
      <c r="D125" s="2" t="s">
        <v>90</v>
      </c>
      <c r="E125" s="2" t="s">
        <v>245</v>
      </c>
      <c r="F125" s="124">
        <v>29822</v>
      </c>
      <c r="G125" s="107">
        <v>29822</v>
      </c>
      <c r="H125" s="73">
        <f aca="true" t="shared" si="8" ref="H125:H147">F125-G125</f>
        <v>0</v>
      </c>
    </row>
    <row r="126" spans="1:8" ht="14.25" customHeight="1">
      <c r="A126" s="102" t="s">
        <v>192</v>
      </c>
      <c r="B126" s="2"/>
      <c r="C126" s="2"/>
      <c r="D126" s="2"/>
      <c r="E126" s="2"/>
      <c r="F126" s="126">
        <f>SUM(F127:F128)</f>
        <v>300000</v>
      </c>
      <c r="G126" s="126">
        <f>SUM(G127:G128)</f>
        <v>300000</v>
      </c>
      <c r="H126" s="80">
        <f t="shared" si="8"/>
        <v>0</v>
      </c>
    </row>
    <row r="127" spans="1:8" ht="14.25" customHeight="1">
      <c r="A127" s="39" t="s">
        <v>56</v>
      </c>
      <c r="B127" s="2" t="s">
        <v>200</v>
      </c>
      <c r="C127" s="99" t="s">
        <v>315</v>
      </c>
      <c r="D127" s="2" t="s">
        <v>90</v>
      </c>
      <c r="E127" s="2" t="s">
        <v>245</v>
      </c>
      <c r="F127" s="124">
        <v>54385</v>
      </c>
      <c r="G127" s="124">
        <v>54385</v>
      </c>
      <c r="H127" s="73">
        <f t="shared" si="8"/>
        <v>0</v>
      </c>
    </row>
    <row r="128" spans="1:8" ht="14.25" customHeight="1">
      <c r="A128" s="39" t="s">
        <v>56</v>
      </c>
      <c r="B128" s="2" t="s">
        <v>200</v>
      </c>
      <c r="C128" s="99" t="s">
        <v>471</v>
      </c>
      <c r="D128" s="2" t="s">
        <v>90</v>
      </c>
      <c r="E128" s="2" t="s">
        <v>245</v>
      </c>
      <c r="F128" s="124">
        <v>245615</v>
      </c>
      <c r="G128" s="124">
        <v>245615</v>
      </c>
      <c r="H128" s="73">
        <f>F128-G128</f>
        <v>0</v>
      </c>
    </row>
    <row r="129" spans="1:8" ht="14.25" customHeight="1">
      <c r="A129" s="78" t="s">
        <v>193</v>
      </c>
      <c r="B129" s="2"/>
      <c r="C129" s="2"/>
      <c r="D129" s="2"/>
      <c r="E129" s="2"/>
      <c r="F129" s="126">
        <f>SUM(F130:F134)</f>
        <v>4373646.09</v>
      </c>
      <c r="G129" s="126">
        <f>SUM(G130:G134)</f>
        <v>3224201.3200000003</v>
      </c>
      <c r="H129" s="80">
        <f t="shared" si="8"/>
        <v>1149444.7699999996</v>
      </c>
    </row>
    <row r="130" spans="1:8" ht="14.25" customHeight="1">
      <c r="A130" s="39" t="s">
        <v>55</v>
      </c>
      <c r="B130" s="2" t="s">
        <v>200</v>
      </c>
      <c r="C130" s="99" t="s">
        <v>316</v>
      </c>
      <c r="D130" s="2" t="s">
        <v>90</v>
      </c>
      <c r="E130" s="2" t="s">
        <v>245</v>
      </c>
      <c r="F130" s="124">
        <v>127000</v>
      </c>
      <c r="G130" s="107">
        <v>82290</v>
      </c>
      <c r="H130" s="73">
        <f t="shared" si="8"/>
        <v>44710</v>
      </c>
    </row>
    <row r="131" spans="1:8" ht="14.25" customHeight="1">
      <c r="A131" s="39" t="s">
        <v>56</v>
      </c>
      <c r="B131" s="2" t="s">
        <v>200</v>
      </c>
      <c r="C131" s="99" t="s">
        <v>317</v>
      </c>
      <c r="D131" s="2" t="s">
        <v>90</v>
      </c>
      <c r="E131" s="2" t="s">
        <v>245</v>
      </c>
      <c r="F131" s="124">
        <v>3085649.76</v>
      </c>
      <c r="G131" s="124">
        <v>2028025.1</v>
      </c>
      <c r="H131" s="73">
        <f t="shared" si="8"/>
        <v>1057624.6599999997</v>
      </c>
    </row>
    <row r="132" spans="1:8" ht="14.25" customHeight="1">
      <c r="A132" s="39" t="s">
        <v>57</v>
      </c>
      <c r="B132" s="2" t="s">
        <v>200</v>
      </c>
      <c r="C132" s="99" t="s">
        <v>318</v>
      </c>
      <c r="D132" s="2" t="s">
        <v>90</v>
      </c>
      <c r="E132" s="2" t="s">
        <v>245</v>
      </c>
      <c r="F132" s="124">
        <v>600000</v>
      </c>
      <c r="G132" s="124">
        <v>560740.89</v>
      </c>
      <c r="H132" s="73">
        <f t="shared" si="8"/>
        <v>39259.109999999986</v>
      </c>
    </row>
    <row r="133" spans="1:8" ht="14.25" customHeight="1">
      <c r="A133" s="39" t="s">
        <v>59</v>
      </c>
      <c r="B133" s="2" t="s">
        <v>200</v>
      </c>
      <c r="C133" s="99" t="s">
        <v>319</v>
      </c>
      <c r="D133" s="2" t="s">
        <v>90</v>
      </c>
      <c r="E133" s="2" t="s">
        <v>245</v>
      </c>
      <c r="F133" s="124">
        <v>534115.33</v>
      </c>
      <c r="G133" s="107">
        <v>534115.33</v>
      </c>
      <c r="H133" s="73">
        <f t="shared" si="8"/>
        <v>0</v>
      </c>
    </row>
    <row r="134" spans="1:8" ht="14.25" customHeight="1">
      <c r="A134" s="81" t="s">
        <v>62</v>
      </c>
      <c r="B134" s="2" t="s">
        <v>200</v>
      </c>
      <c r="C134" s="99" t="s">
        <v>320</v>
      </c>
      <c r="D134" s="2" t="s">
        <v>90</v>
      </c>
      <c r="E134" s="2" t="s">
        <v>245</v>
      </c>
      <c r="F134" s="124">
        <v>26881</v>
      </c>
      <c r="G134" s="107">
        <v>19030</v>
      </c>
      <c r="H134" s="73">
        <f t="shared" si="8"/>
        <v>7851</v>
      </c>
    </row>
    <row r="135" spans="1:8" ht="21.75" customHeight="1">
      <c r="A135" s="78" t="s">
        <v>261</v>
      </c>
      <c r="B135" s="40"/>
      <c r="C135" s="2"/>
      <c r="D135" s="2"/>
      <c r="E135" s="2"/>
      <c r="F135" s="126">
        <f>SUM(F136:F139)</f>
        <v>500000</v>
      </c>
      <c r="G135" s="126">
        <f>SUM(G136:G139)</f>
        <v>400856</v>
      </c>
      <c r="H135" s="80">
        <f t="shared" si="8"/>
        <v>99144</v>
      </c>
    </row>
    <row r="136" spans="1:8" ht="14.25" customHeight="1">
      <c r="A136" s="39" t="s">
        <v>55</v>
      </c>
      <c r="B136" s="2" t="s">
        <v>200</v>
      </c>
      <c r="C136" s="99" t="s">
        <v>550</v>
      </c>
      <c r="D136" s="2" t="s">
        <v>90</v>
      </c>
      <c r="E136" s="2" t="s">
        <v>245</v>
      </c>
      <c r="F136" s="124">
        <v>30000</v>
      </c>
      <c r="G136" s="107">
        <v>30000</v>
      </c>
      <c r="H136" s="73">
        <f t="shared" si="8"/>
        <v>0</v>
      </c>
    </row>
    <row r="137" spans="1:8" ht="14.25" customHeight="1">
      <c r="A137" s="39" t="s">
        <v>56</v>
      </c>
      <c r="B137" s="2" t="s">
        <v>200</v>
      </c>
      <c r="C137" s="99" t="s">
        <v>321</v>
      </c>
      <c r="D137" s="2" t="s">
        <v>90</v>
      </c>
      <c r="E137" s="2" t="s">
        <v>245</v>
      </c>
      <c r="F137" s="124">
        <v>150000</v>
      </c>
      <c r="G137" s="107">
        <v>150000</v>
      </c>
      <c r="H137" s="73">
        <f>F137-G137</f>
        <v>0</v>
      </c>
    </row>
    <row r="138" spans="1:8" ht="14.25" customHeight="1">
      <c r="A138" s="39" t="s">
        <v>57</v>
      </c>
      <c r="B138" s="2" t="s">
        <v>200</v>
      </c>
      <c r="C138" s="99" t="s">
        <v>323</v>
      </c>
      <c r="D138" s="2" t="s">
        <v>90</v>
      </c>
      <c r="E138" s="2" t="s">
        <v>245</v>
      </c>
      <c r="F138" s="124">
        <v>320000</v>
      </c>
      <c r="G138" s="107">
        <v>220856</v>
      </c>
      <c r="H138" s="73">
        <f t="shared" si="8"/>
        <v>99144</v>
      </c>
    </row>
    <row r="139" spans="1:8" ht="14.25" customHeight="1">
      <c r="A139" s="81" t="s">
        <v>62</v>
      </c>
      <c r="B139" s="2" t="s">
        <v>200</v>
      </c>
      <c r="C139" s="99" t="s">
        <v>322</v>
      </c>
      <c r="D139" s="2" t="s">
        <v>90</v>
      </c>
      <c r="E139" s="2" t="s">
        <v>245</v>
      </c>
      <c r="F139" s="124">
        <v>0</v>
      </c>
      <c r="G139" s="107">
        <v>0</v>
      </c>
      <c r="H139" s="73">
        <f t="shared" si="8"/>
        <v>0</v>
      </c>
    </row>
    <row r="140" spans="1:8" ht="14.25" customHeight="1">
      <c r="A140" s="102" t="s">
        <v>466</v>
      </c>
      <c r="B140" s="2"/>
      <c r="C140" s="99"/>
      <c r="D140" s="2"/>
      <c r="E140" s="2"/>
      <c r="F140" s="126">
        <f>SUM(F141:F143)</f>
        <v>2383100</v>
      </c>
      <c r="G140" s="126">
        <f>SUM(G141:G143)</f>
        <v>2383100</v>
      </c>
      <c r="H140" s="80">
        <f>F140-G140</f>
        <v>0</v>
      </c>
    </row>
    <row r="141" spans="1:8" ht="14.25" customHeight="1">
      <c r="A141" s="119" t="s">
        <v>467</v>
      </c>
      <c r="B141" s="2" t="s">
        <v>200</v>
      </c>
      <c r="C141" s="2" t="s">
        <v>465</v>
      </c>
      <c r="D141" s="2" t="s">
        <v>101</v>
      </c>
      <c r="E141" s="2" t="s">
        <v>245</v>
      </c>
      <c r="F141" s="124">
        <v>9090</v>
      </c>
      <c r="G141" s="107">
        <v>9090</v>
      </c>
      <c r="H141" s="73">
        <f>F141-G141</f>
        <v>0</v>
      </c>
    </row>
    <row r="142" spans="1:8" ht="14.25" customHeight="1">
      <c r="A142" s="119" t="s">
        <v>467</v>
      </c>
      <c r="B142" s="2" t="s">
        <v>200</v>
      </c>
      <c r="C142" s="2" t="s">
        <v>472</v>
      </c>
      <c r="D142" s="2" t="s">
        <v>101</v>
      </c>
      <c r="E142" s="2" t="s">
        <v>245</v>
      </c>
      <c r="F142" s="124">
        <v>90910</v>
      </c>
      <c r="G142" s="107">
        <v>90910</v>
      </c>
      <c r="H142" s="73">
        <f>F142-G142</f>
        <v>0</v>
      </c>
    </row>
    <row r="143" spans="1:8" ht="14.25" customHeight="1">
      <c r="A143" s="119" t="s">
        <v>468</v>
      </c>
      <c r="B143" s="2" t="s">
        <v>200</v>
      </c>
      <c r="C143" s="2" t="s">
        <v>519</v>
      </c>
      <c r="D143" s="2" t="s">
        <v>101</v>
      </c>
      <c r="E143" s="2" t="s">
        <v>245</v>
      </c>
      <c r="F143" s="124">
        <v>2283100</v>
      </c>
      <c r="G143" s="107">
        <v>2283100</v>
      </c>
      <c r="H143" s="73">
        <f>F143-G143</f>
        <v>0</v>
      </c>
    </row>
    <row r="144" spans="1:8" ht="14.25" customHeight="1">
      <c r="A144" s="102" t="s">
        <v>436</v>
      </c>
      <c r="B144" s="2"/>
      <c r="C144" s="99"/>
      <c r="D144" s="2"/>
      <c r="E144" s="2"/>
      <c r="F144" s="126">
        <f>SUM(F145:F147)</f>
        <v>238310.5</v>
      </c>
      <c r="G144" s="126">
        <f>SUM(G145:G147)</f>
        <v>238310.5</v>
      </c>
      <c r="H144" s="80">
        <f t="shared" si="8"/>
        <v>0</v>
      </c>
    </row>
    <row r="145" spans="1:8" ht="14.25" customHeight="1">
      <c r="A145" s="119" t="s">
        <v>437</v>
      </c>
      <c r="B145" s="2" t="s">
        <v>200</v>
      </c>
      <c r="C145" s="2" t="s">
        <v>439</v>
      </c>
      <c r="D145" s="2" t="s">
        <v>90</v>
      </c>
      <c r="E145" s="2" t="s">
        <v>245</v>
      </c>
      <c r="F145" s="124">
        <v>910</v>
      </c>
      <c r="G145" s="107">
        <v>910</v>
      </c>
      <c r="H145" s="73">
        <f t="shared" si="8"/>
        <v>0</v>
      </c>
    </row>
    <row r="146" spans="1:8" ht="14.25" customHeight="1">
      <c r="A146" s="119" t="s">
        <v>437</v>
      </c>
      <c r="B146" s="2" t="s">
        <v>200</v>
      </c>
      <c r="C146" s="2" t="s">
        <v>473</v>
      </c>
      <c r="D146" s="2" t="s">
        <v>90</v>
      </c>
      <c r="E146" s="2" t="s">
        <v>245</v>
      </c>
      <c r="F146" s="124">
        <v>9090</v>
      </c>
      <c r="G146" s="107">
        <v>9090</v>
      </c>
      <c r="H146" s="73">
        <f>F146-G146</f>
        <v>0</v>
      </c>
    </row>
    <row r="147" spans="1:8" ht="14.25" customHeight="1">
      <c r="A147" s="119" t="s">
        <v>438</v>
      </c>
      <c r="B147" s="2" t="s">
        <v>200</v>
      </c>
      <c r="C147" s="2" t="s">
        <v>520</v>
      </c>
      <c r="D147" s="2" t="s">
        <v>90</v>
      </c>
      <c r="E147" s="2" t="s">
        <v>245</v>
      </c>
      <c r="F147" s="124">
        <v>228310.5</v>
      </c>
      <c r="G147" s="107">
        <v>228310.5</v>
      </c>
      <c r="H147" s="73">
        <f t="shared" si="8"/>
        <v>0</v>
      </c>
    </row>
    <row r="148" spans="1:8" ht="14.25" customHeight="1">
      <c r="A148" s="102" t="s">
        <v>481</v>
      </c>
      <c r="B148" s="2"/>
      <c r="C148" s="2"/>
      <c r="D148" s="2"/>
      <c r="E148" s="2"/>
      <c r="F148" s="126">
        <f>SUM(F149:F149)</f>
        <v>100000</v>
      </c>
      <c r="G148" s="126">
        <f>SUM(G149:G149)</f>
        <v>100000</v>
      </c>
      <c r="H148" s="80">
        <f>F148-G148</f>
        <v>0</v>
      </c>
    </row>
    <row r="149" spans="1:8" ht="14.25" customHeight="1">
      <c r="A149" s="81" t="s">
        <v>62</v>
      </c>
      <c r="B149" s="2" t="s">
        <v>200</v>
      </c>
      <c r="C149" s="99" t="s">
        <v>482</v>
      </c>
      <c r="D149" s="2" t="s">
        <v>101</v>
      </c>
      <c r="E149" s="2" t="s">
        <v>245</v>
      </c>
      <c r="F149" s="124">
        <v>100000</v>
      </c>
      <c r="G149" s="124">
        <v>100000</v>
      </c>
      <c r="H149" s="73">
        <f>F149-G149</f>
        <v>0</v>
      </c>
    </row>
    <row r="150" spans="1:8" ht="14.25" customHeight="1">
      <c r="A150" s="102" t="s">
        <v>456</v>
      </c>
      <c r="B150" s="2"/>
      <c r="C150" s="2"/>
      <c r="D150" s="2"/>
      <c r="E150" s="2"/>
      <c r="F150" s="126">
        <f>SUM(F151)</f>
        <v>700000</v>
      </c>
      <c r="G150" s="126">
        <f>SUM(G151)</f>
        <v>700000</v>
      </c>
      <c r="H150" s="80">
        <f>F150-G150</f>
        <v>0</v>
      </c>
    </row>
    <row r="151" spans="1:8" ht="14.25" customHeight="1">
      <c r="A151" s="39" t="s">
        <v>59</v>
      </c>
      <c r="B151" s="2" t="s">
        <v>200</v>
      </c>
      <c r="C151" s="99" t="s">
        <v>464</v>
      </c>
      <c r="D151" s="2" t="s">
        <v>101</v>
      </c>
      <c r="E151" s="2" t="s">
        <v>245</v>
      </c>
      <c r="F151" s="124">
        <v>700000</v>
      </c>
      <c r="G151" s="107">
        <v>700000</v>
      </c>
      <c r="H151" s="73">
        <f>F151-G151</f>
        <v>0</v>
      </c>
    </row>
    <row r="152" spans="1:8" ht="13.5" customHeight="1">
      <c r="A152" s="103" t="s">
        <v>157</v>
      </c>
      <c r="B152" s="40"/>
      <c r="C152" s="112" t="s">
        <v>138</v>
      </c>
      <c r="D152" s="2"/>
      <c r="E152" s="2"/>
      <c r="F152" s="126">
        <f>F153+F160</f>
        <v>140000</v>
      </c>
      <c r="G152" s="126">
        <f>G153+G160</f>
        <v>87298.4</v>
      </c>
      <c r="H152" s="80">
        <f aca="true" t="shared" si="9" ref="H152:H164">F152-G152</f>
        <v>52701.600000000006</v>
      </c>
    </row>
    <row r="153" spans="1:8" ht="13.5" customHeight="1">
      <c r="A153" s="122" t="s">
        <v>263</v>
      </c>
      <c r="B153" s="121"/>
      <c r="C153" s="112"/>
      <c r="D153" s="2"/>
      <c r="E153" s="2"/>
      <c r="F153" s="126">
        <f>SUM(F154:F159)</f>
        <v>121000</v>
      </c>
      <c r="G153" s="126">
        <f>SUM(G154:G159)</f>
        <v>85798.4</v>
      </c>
      <c r="H153" s="80">
        <f>F153-G153</f>
        <v>35201.600000000006</v>
      </c>
    </row>
    <row r="154" spans="1:8" ht="13.5" customHeight="1">
      <c r="A154" s="39" t="s">
        <v>55</v>
      </c>
      <c r="B154" s="2" t="s">
        <v>200</v>
      </c>
      <c r="C154" s="2" t="s">
        <v>339</v>
      </c>
      <c r="D154" s="2" t="s">
        <v>90</v>
      </c>
      <c r="E154" s="2" t="s">
        <v>245</v>
      </c>
      <c r="F154" s="124">
        <v>5000</v>
      </c>
      <c r="G154" s="124">
        <v>4399.4</v>
      </c>
      <c r="H154" s="73">
        <f>F154-G154</f>
        <v>600.6000000000004</v>
      </c>
    </row>
    <row r="155" spans="1:8" ht="13.5" customHeight="1">
      <c r="A155" s="39" t="s">
        <v>57</v>
      </c>
      <c r="B155" s="2" t="s">
        <v>200</v>
      </c>
      <c r="C155" s="2" t="s">
        <v>340</v>
      </c>
      <c r="D155" s="2" t="s">
        <v>90</v>
      </c>
      <c r="E155" s="2" t="s">
        <v>245</v>
      </c>
      <c r="F155" s="124">
        <v>15000</v>
      </c>
      <c r="G155" s="107">
        <v>7500</v>
      </c>
      <c r="H155" s="73">
        <f t="shared" si="9"/>
        <v>7500</v>
      </c>
    </row>
    <row r="156" spans="1:8" ht="13.5" customHeight="1">
      <c r="A156" s="39" t="s">
        <v>58</v>
      </c>
      <c r="B156" s="2" t="s">
        <v>200</v>
      </c>
      <c r="C156" s="2" t="s">
        <v>341</v>
      </c>
      <c r="D156" s="2" t="s">
        <v>90</v>
      </c>
      <c r="E156" s="2" t="s">
        <v>245</v>
      </c>
      <c r="F156" s="124">
        <v>5000</v>
      </c>
      <c r="G156" s="107">
        <v>4864</v>
      </c>
      <c r="H156" s="73">
        <f t="shared" si="9"/>
        <v>136</v>
      </c>
    </row>
    <row r="157" spans="1:8" ht="13.5" customHeight="1">
      <c r="A157" s="81" t="s">
        <v>62</v>
      </c>
      <c r="B157" s="2" t="s">
        <v>200</v>
      </c>
      <c r="C157" s="2" t="s">
        <v>377</v>
      </c>
      <c r="D157" s="2" t="s">
        <v>90</v>
      </c>
      <c r="E157" s="2" t="s">
        <v>245</v>
      </c>
      <c r="F157" s="124">
        <v>16000</v>
      </c>
      <c r="G157" s="107">
        <v>14765</v>
      </c>
      <c r="H157" s="73">
        <f>F157-G157</f>
        <v>1235</v>
      </c>
    </row>
    <row r="158" spans="1:8" ht="13.5" customHeight="1">
      <c r="A158" s="39" t="s">
        <v>59</v>
      </c>
      <c r="B158" s="2" t="s">
        <v>200</v>
      </c>
      <c r="C158" s="2" t="s">
        <v>537</v>
      </c>
      <c r="D158" s="2" t="s">
        <v>538</v>
      </c>
      <c r="E158" s="2" t="s">
        <v>245</v>
      </c>
      <c r="F158" s="124">
        <v>50100</v>
      </c>
      <c r="G158" s="107">
        <v>50100</v>
      </c>
      <c r="H158" s="73">
        <f>F158-G158</f>
        <v>0</v>
      </c>
    </row>
    <row r="159" spans="1:8" ht="12.75" customHeight="1">
      <c r="A159" s="81" t="s">
        <v>62</v>
      </c>
      <c r="B159" s="2" t="s">
        <v>200</v>
      </c>
      <c r="C159" s="2" t="s">
        <v>377</v>
      </c>
      <c r="D159" s="2" t="s">
        <v>538</v>
      </c>
      <c r="E159" s="2" t="s">
        <v>245</v>
      </c>
      <c r="F159" s="124">
        <v>29900</v>
      </c>
      <c r="G159" s="107">
        <v>4170</v>
      </c>
      <c r="H159" s="73">
        <f t="shared" si="9"/>
        <v>25730</v>
      </c>
    </row>
    <row r="160" spans="1:8" ht="15.75" customHeight="1">
      <c r="A160" s="123" t="s">
        <v>262</v>
      </c>
      <c r="B160" s="2"/>
      <c r="C160" s="120" t="s">
        <v>138</v>
      </c>
      <c r="D160" s="2"/>
      <c r="E160" s="2"/>
      <c r="F160" s="126">
        <f>SUM(F161:F164)</f>
        <v>19000</v>
      </c>
      <c r="G160" s="126">
        <f>SUM(G161:G164)</f>
        <v>1500</v>
      </c>
      <c r="H160" s="80">
        <f t="shared" si="9"/>
        <v>17500</v>
      </c>
    </row>
    <row r="161" spans="1:8" ht="15.75" customHeight="1">
      <c r="A161" s="39" t="s">
        <v>55</v>
      </c>
      <c r="B161" s="2" t="s">
        <v>200</v>
      </c>
      <c r="C161" s="2" t="s">
        <v>324</v>
      </c>
      <c r="D161" s="2" t="s">
        <v>90</v>
      </c>
      <c r="E161" s="2" t="s">
        <v>245</v>
      </c>
      <c r="F161" s="124">
        <v>8000</v>
      </c>
      <c r="G161" s="124">
        <v>0</v>
      </c>
      <c r="H161" s="73">
        <f t="shared" si="9"/>
        <v>8000</v>
      </c>
    </row>
    <row r="162" spans="1:8" ht="15.75" customHeight="1">
      <c r="A162" s="39" t="s">
        <v>57</v>
      </c>
      <c r="B162" s="2" t="s">
        <v>200</v>
      </c>
      <c r="C162" s="2" t="s">
        <v>325</v>
      </c>
      <c r="D162" s="2" t="s">
        <v>90</v>
      </c>
      <c r="E162" s="2" t="s">
        <v>245</v>
      </c>
      <c r="F162" s="124">
        <v>4500</v>
      </c>
      <c r="G162" s="124">
        <v>0</v>
      </c>
      <c r="H162" s="73">
        <f t="shared" si="9"/>
        <v>4500</v>
      </c>
    </row>
    <row r="163" spans="1:8" ht="15.75" customHeight="1">
      <c r="A163" s="39" t="s">
        <v>58</v>
      </c>
      <c r="B163" s="2" t="s">
        <v>200</v>
      </c>
      <c r="C163" s="2" t="s">
        <v>326</v>
      </c>
      <c r="D163" s="2" t="s">
        <v>90</v>
      </c>
      <c r="E163" s="2" t="s">
        <v>245</v>
      </c>
      <c r="F163" s="124">
        <v>4500</v>
      </c>
      <c r="G163" s="107">
        <v>1500</v>
      </c>
      <c r="H163" s="73">
        <f t="shared" si="9"/>
        <v>3000</v>
      </c>
    </row>
    <row r="164" spans="1:8" ht="15.75" customHeight="1">
      <c r="A164" s="81" t="s">
        <v>62</v>
      </c>
      <c r="B164" s="2" t="s">
        <v>200</v>
      </c>
      <c r="C164" s="2" t="s">
        <v>327</v>
      </c>
      <c r="D164" s="2" t="s">
        <v>90</v>
      </c>
      <c r="E164" s="2" t="s">
        <v>245</v>
      </c>
      <c r="F164" s="124">
        <v>2000</v>
      </c>
      <c r="G164" s="107">
        <v>0</v>
      </c>
      <c r="H164" s="73">
        <f t="shared" si="9"/>
        <v>2000</v>
      </c>
    </row>
    <row r="165" spans="1:8" ht="15.75" customHeight="1">
      <c r="A165" s="103" t="s">
        <v>201</v>
      </c>
      <c r="B165" s="40"/>
      <c r="C165" s="2"/>
      <c r="D165" s="2"/>
      <c r="E165" s="2"/>
      <c r="F165" s="126">
        <f>SUM(F166:F166)</f>
        <v>2905800</v>
      </c>
      <c r="G165" s="126">
        <f>SUM(G166:G166)</f>
        <v>0</v>
      </c>
      <c r="H165" s="80">
        <f>F165-G165</f>
        <v>2905800</v>
      </c>
    </row>
    <row r="166" spans="1:8" ht="15.75" customHeight="1">
      <c r="A166" s="39" t="s">
        <v>56</v>
      </c>
      <c r="B166" s="2" t="s">
        <v>200</v>
      </c>
      <c r="C166" s="2" t="s">
        <v>492</v>
      </c>
      <c r="D166" s="2" t="s">
        <v>101</v>
      </c>
      <c r="E166" s="2" t="s">
        <v>503</v>
      </c>
      <c r="F166" s="124">
        <v>2905800</v>
      </c>
      <c r="G166" s="107">
        <v>0</v>
      </c>
      <c r="H166" s="73">
        <f>F166-G166</f>
        <v>2905800</v>
      </c>
    </row>
    <row r="167" spans="1:8" ht="14.25" customHeight="1">
      <c r="A167" s="103" t="s">
        <v>201</v>
      </c>
      <c r="B167" s="40"/>
      <c r="C167" s="2"/>
      <c r="D167" s="2"/>
      <c r="E167" s="2"/>
      <c r="F167" s="126">
        <f>SUM(F168:F168)</f>
        <v>3000000</v>
      </c>
      <c r="G167" s="126">
        <f>SUM(G168:G168)</f>
        <v>0</v>
      </c>
      <c r="H167" s="80">
        <f>F167-G167</f>
        <v>3000000</v>
      </c>
    </row>
    <row r="168" spans="1:8" ht="15.75" customHeight="1">
      <c r="A168" s="39" t="s">
        <v>56</v>
      </c>
      <c r="B168" s="2" t="s">
        <v>200</v>
      </c>
      <c r="C168" s="2" t="s">
        <v>433</v>
      </c>
      <c r="D168" s="2" t="s">
        <v>90</v>
      </c>
      <c r="E168" s="2" t="s">
        <v>245</v>
      </c>
      <c r="F168" s="124">
        <v>3000000</v>
      </c>
      <c r="G168" s="107">
        <v>0</v>
      </c>
      <c r="H168" s="73">
        <f>F168-G168</f>
        <v>3000000</v>
      </c>
    </row>
    <row r="169" spans="1:8" ht="13.5" customHeight="1">
      <c r="A169" s="103" t="s">
        <v>158</v>
      </c>
      <c r="B169" s="40"/>
      <c r="C169" s="2"/>
      <c r="D169" s="2"/>
      <c r="E169" s="2"/>
      <c r="F169" s="126">
        <f>SUM(F170:F173)</f>
        <v>160000</v>
      </c>
      <c r="G169" s="126">
        <f>SUM(G170:G173)</f>
        <v>88392</v>
      </c>
      <c r="H169" s="80">
        <f aca="true" t="shared" si="10" ref="H169:H177">F169-G169</f>
        <v>71608</v>
      </c>
    </row>
    <row r="170" spans="1:8" ht="13.5" customHeight="1">
      <c r="A170" s="39" t="s">
        <v>55</v>
      </c>
      <c r="B170" s="2" t="s">
        <v>200</v>
      </c>
      <c r="C170" s="2" t="s">
        <v>361</v>
      </c>
      <c r="D170" s="2" t="s">
        <v>90</v>
      </c>
      <c r="E170" s="2" t="s">
        <v>245</v>
      </c>
      <c r="F170" s="124">
        <v>20000</v>
      </c>
      <c r="G170" s="107">
        <v>3440</v>
      </c>
      <c r="H170" s="73">
        <f t="shared" si="10"/>
        <v>16560</v>
      </c>
    </row>
    <row r="171" spans="1:8" ht="13.5" customHeight="1">
      <c r="A171" s="39" t="s">
        <v>57</v>
      </c>
      <c r="B171" s="2" t="s">
        <v>200</v>
      </c>
      <c r="C171" s="2" t="s">
        <v>362</v>
      </c>
      <c r="D171" s="2" t="s">
        <v>90</v>
      </c>
      <c r="E171" s="2" t="s">
        <v>245</v>
      </c>
      <c r="F171" s="124">
        <v>10000</v>
      </c>
      <c r="G171" s="107">
        <v>80</v>
      </c>
      <c r="H171" s="73">
        <f t="shared" si="10"/>
        <v>9920</v>
      </c>
    </row>
    <row r="172" spans="1:8" ht="13.5" customHeight="1">
      <c r="A172" s="39" t="s">
        <v>58</v>
      </c>
      <c r="B172" s="2" t="s">
        <v>200</v>
      </c>
      <c r="C172" s="2" t="s">
        <v>363</v>
      </c>
      <c r="D172" s="2" t="s">
        <v>90</v>
      </c>
      <c r="E172" s="2" t="s">
        <v>245</v>
      </c>
      <c r="F172" s="124">
        <v>75000</v>
      </c>
      <c r="G172" s="107">
        <v>41440</v>
      </c>
      <c r="H172" s="73">
        <f t="shared" si="10"/>
        <v>33560</v>
      </c>
    </row>
    <row r="173" spans="1:8" ht="13.5" customHeight="1">
      <c r="A173" s="81" t="s">
        <v>62</v>
      </c>
      <c r="B173" s="2" t="s">
        <v>200</v>
      </c>
      <c r="C173" s="2" t="s">
        <v>365</v>
      </c>
      <c r="D173" s="2" t="s">
        <v>90</v>
      </c>
      <c r="E173" s="2" t="s">
        <v>245</v>
      </c>
      <c r="F173" s="124">
        <v>55000</v>
      </c>
      <c r="G173" s="107">
        <v>43432</v>
      </c>
      <c r="H173" s="73">
        <f t="shared" si="10"/>
        <v>11568</v>
      </c>
    </row>
    <row r="174" spans="1:8" ht="13.5" customHeight="1">
      <c r="A174" s="103" t="s">
        <v>479</v>
      </c>
      <c r="B174" s="40"/>
      <c r="C174" s="2"/>
      <c r="D174" s="2"/>
      <c r="E174" s="2"/>
      <c r="F174" s="126">
        <f>SUM(F175:F175)</f>
        <v>17700</v>
      </c>
      <c r="G174" s="126">
        <f>SUM(G175:G175)</f>
        <v>17700</v>
      </c>
      <c r="H174" s="80">
        <f>F174-G174</f>
        <v>0</v>
      </c>
    </row>
    <row r="175" spans="1:8" ht="13.5" customHeight="1">
      <c r="A175" s="39" t="s">
        <v>59</v>
      </c>
      <c r="B175" s="2" t="s">
        <v>200</v>
      </c>
      <c r="C175" s="2" t="s">
        <v>480</v>
      </c>
      <c r="D175" s="2" t="s">
        <v>107</v>
      </c>
      <c r="E175" s="2" t="s">
        <v>245</v>
      </c>
      <c r="F175" s="124">
        <v>17700</v>
      </c>
      <c r="G175" s="107">
        <v>17700</v>
      </c>
      <c r="H175" s="73">
        <f>F175-G175</f>
        <v>0</v>
      </c>
    </row>
    <row r="176" spans="1:8" ht="12.75" customHeight="1">
      <c r="A176" s="103" t="s">
        <v>172</v>
      </c>
      <c r="B176" s="40"/>
      <c r="C176" s="2"/>
      <c r="D176" s="2"/>
      <c r="E176" s="2"/>
      <c r="F176" s="126">
        <f>SUM(F177:F177)</f>
        <v>300000</v>
      </c>
      <c r="G176" s="126">
        <f>SUM(G177:G177)</f>
        <v>224601.3</v>
      </c>
      <c r="H176" s="80">
        <f t="shared" si="10"/>
        <v>75398.70000000001</v>
      </c>
    </row>
    <row r="177" spans="1:8" ht="13.5" customHeight="1">
      <c r="A177" s="39" t="s">
        <v>94</v>
      </c>
      <c r="B177" s="2" t="s">
        <v>200</v>
      </c>
      <c r="C177" s="2" t="s">
        <v>328</v>
      </c>
      <c r="D177" s="2" t="s">
        <v>90</v>
      </c>
      <c r="E177" s="2" t="s">
        <v>245</v>
      </c>
      <c r="F177" s="124">
        <v>300000</v>
      </c>
      <c r="G177" s="107">
        <v>224601.3</v>
      </c>
      <c r="H177" s="73">
        <f t="shared" si="10"/>
        <v>75398.70000000001</v>
      </c>
    </row>
    <row r="178" spans="1:8" ht="13.5" customHeight="1">
      <c r="A178" s="78" t="s">
        <v>267</v>
      </c>
      <c r="B178" s="2"/>
      <c r="C178" s="2"/>
      <c r="D178" s="2"/>
      <c r="E178" s="2"/>
      <c r="F178" s="126">
        <f>F179</f>
        <v>40000</v>
      </c>
      <c r="G178" s="126">
        <f>G179</f>
        <v>0</v>
      </c>
      <c r="H178" s="80">
        <f aca="true" t="shared" si="11" ref="H178:H204">F178-G178</f>
        <v>40000</v>
      </c>
    </row>
    <row r="179" spans="1:8" ht="13.5" customHeight="1">
      <c r="A179" s="39" t="s">
        <v>268</v>
      </c>
      <c r="B179" s="2" t="s">
        <v>200</v>
      </c>
      <c r="C179" s="2" t="s">
        <v>539</v>
      </c>
      <c r="D179" s="2" t="s">
        <v>90</v>
      </c>
      <c r="E179" s="2"/>
      <c r="F179" s="124">
        <v>40000</v>
      </c>
      <c r="G179" s="124">
        <v>0</v>
      </c>
      <c r="H179" s="73">
        <f t="shared" si="11"/>
        <v>40000</v>
      </c>
    </row>
    <row r="180" spans="1:8" ht="13.5" customHeight="1">
      <c r="A180" s="103" t="s">
        <v>159</v>
      </c>
      <c r="B180" s="40"/>
      <c r="C180" s="2"/>
      <c r="D180" s="2"/>
      <c r="E180" s="2"/>
      <c r="F180" s="126">
        <f>F181+F186+F191</f>
        <v>404967</v>
      </c>
      <c r="G180" s="126">
        <f>G181+G186+G191</f>
        <v>202723.58999999997</v>
      </c>
      <c r="H180" s="80">
        <f t="shared" si="11"/>
        <v>202243.41000000003</v>
      </c>
    </row>
    <row r="181" spans="1:8" ht="13.5" customHeight="1">
      <c r="A181" s="103" t="s">
        <v>264</v>
      </c>
      <c r="B181" s="121"/>
      <c r="C181" s="2"/>
      <c r="D181" s="2"/>
      <c r="E181" s="2"/>
      <c r="F181" s="126">
        <f>SUM(F182:F185)</f>
        <v>125000</v>
      </c>
      <c r="G181" s="126">
        <f>SUM(G182:G185)</f>
        <v>7608.0599999999995</v>
      </c>
      <c r="H181" s="80">
        <f t="shared" si="11"/>
        <v>117391.94</v>
      </c>
    </row>
    <row r="182" spans="1:8" ht="13.5" customHeight="1">
      <c r="A182" s="39" t="s">
        <v>55</v>
      </c>
      <c r="B182" s="2" t="s">
        <v>200</v>
      </c>
      <c r="C182" s="2" t="s">
        <v>329</v>
      </c>
      <c r="D182" s="2" t="s">
        <v>90</v>
      </c>
      <c r="E182" s="2" t="s">
        <v>245</v>
      </c>
      <c r="F182" s="124">
        <v>10000</v>
      </c>
      <c r="G182" s="124">
        <v>0</v>
      </c>
      <c r="H182" s="73">
        <f t="shared" si="11"/>
        <v>10000</v>
      </c>
    </row>
    <row r="183" spans="1:8" ht="13.5" customHeight="1">
      <c r="A183" s="39" t="s">
        <v>57</v>
      </c>
      <c r="B183" s="2" t="s">
        <v>200</v>
      </c>
      <c r="C183" s="2" t="s">
        <v>330</v>
      </c>
      <c r="D183" s="2" t="s">
        <v>90</v>
      </c>
      <c r="E183" s="2" t="s">
        <v>245</v>
      </c>
      <c r="F183" s="124">
        <v>75000</v>
      </c>
      <c r="G183" s="107">
        <v>0</v>
      </c>
      <c r="H183" s="73">
        <f t="shared" si="11"/>
        <v>75000</v>
      </c>
    </row>
    <row r="184" spans="1:8" ht="13.5" customHeight="1">
      <c r="A184" s="81" t="s">
        <v>62</v>
      </c>
      <c r="B184" s="2" t="s">
        <v>200</v>
      </c>
      <c r="C184" s="2" t="s">
        <v>331</v>
      </c>
      <c r="D184" s="2" t="s">
        <v>90</v>
      </c>
      <c r="E184" s="2" t="s">
        <v>245</v>
      </c>
      <c r="F184" s="124">
        <v>10000</v>
      </c>
      <c r="G184" s="107">
        <v>2019.06</v>
      </c>
      <c r="H184" s="73">
        <f t="shared" si="11"/>
        <v>7980.9400000000005</v>
      </c>
    </row>
    <row r="185" spans="1:8" ht="13.5" customHeight="1">
      <c r="A185" s="81" t="s">
        <v>62</v>
      </c>
      <c r="B185" s="2" t="s">
        <v>200</v>
      </c>
      <c r="C185" s="2" t="s">
        <v>332</v>
      </c>
      <c r="D185" s="2" t="s">
        <v>90</v>
      </c>
      <c r="E185" s="2" t="s">
        <v>245</v>
      </c>
      <c r="F185" s="124">
        <v>30000</v>
      </c>
      <c r="G185" s="107">
        <v>5589</v>
      </c>
      <c r="H185" s="73">
        <f t="shared" si="11"/>
        <v>24411</v>
      </c>
    </row>
    <row r="186" spans="1:8" ht="13.5" customHeight="1">
      <c r="A186" s="102" t="s">
        <v>265</v>
      </c>
      <c r="B186" s="2"/>
      <c r="C186" s="2"/>
      <c r="D186" s="2"/>
      <c r="E186" s="2"/>
      <c r="F186" s="126">
        <f>SUM(F187:F190)</f>
        <v>130000</v>
      </c>
      <c r="G186" s="126">
        <f>SUM(G187:G190)</f>
        <v>62949.479999999996</v>
      </c>
      <c r="H186" s="80">
        <f t="shared" si="11"/>
        <v>67050.52</v>
      </c>
    </row>
    <row r="187" spans="1:8" ht="13.5" customHeight="1">
      <c r="A187" s="39" t="s">
        <v>55</v>
      </c>
      <c r="B187" s="2" t="s">
        <v>200</v>
      </c>
      <c r="C187" s="2" t="s">
        <v>333</v>
      </c>
      <c r="D187" s="2" t="s">
        <v>90</v>
      </c>
      <c r="E187" s="2" t="s">
        <v>245</v>
      </c>
      <c r="F187" s="124">
        <v>20000</v>
      </c>
      <c r="G187" s="124">
        <v>7920.41</v>
      </c>
      <c r="H187" s="73">
        <f t="shared" si="11"/>
        <v>12079.59</v>
      </c>
    </row>
    <row r="188" spans="1:8" ht="13.5" customHeight="1">
      <c r="A188" s="39" t="s">
        <v>57</v>
      </c>
      <c r="B188" s="2" t="s">
        <v>200</v>
      </c>
      <c r="C188" s="2" t="s">
        <v>334</v>
      </c>
      <c r="D188" s="2" t="s">
        <v>90</v>
      </c>
      <c r="E188" s="2" t="s">
        <v>245</v>
      </c>
      <c r="F188" s="124">
        <v>20000</v>
      </c>
      <c r="G188" s="107">
        <v>11685.58</v>
      </c>
      <c r="H188" s="73">
        <f t="shared" si="11"/>
        <v>8314.42</v>
      </c>
    </row>
    <row r="189" spans="1:8" ht="13.5" customHeight="1">
      <c r="A189" s="39" t="s">
        <v>58</v>
      </c>
      <c r="B189" s="2" t="s">
        <v>200</v>
      </c>
      <c r="C189" s="2" t="s">
        <v>335</v>
      </c>
      <c r="D189" s="2" t="s">
        <v>90</v>
      </c>
      <c r="E189" s="2" t="s">
        <v>245</v>
      </c>
      <c r="F189" s="124">
        <v>70000</v>
      </c>
      <c r="G189" s="107">
        <v>34651.99</v>
      </c>
      <c r="H189" s="73">
        <f t="shared" si="11"/>
        <v>35348.01</v>
      </c>
    </row>
    <row r="190" spans="1:8" ht="13.5" customHeight="1">
      <c r="A190" s="81" t="s">
        <v>62</v>
      </c>
      <c r="B190" s="2" t="s">
        <v>200</v>
      </c>
      <c r="C190" s="2" t="s">
        <v>336</v>
      </c>
      <c r="D190" s="2" t="s">
        <v>90</v>
      </c>
      <c r="E190" s="2" t="s">
        <v>245</v>
      </c>
      <c r="F190" s="124">
        <v>20000</v>
      </c>
      <c r="G190" s="124">
        <v>8691.5</v>
      </c>
      <c r="H190" s="73">
        <f t="shared" si="11"/>
        <v>11308.5</v>
      </c>
    </row>
    <row r="191" spans="1:8" ht="13.5" customHeight="1">
      <c r="A191" s="102" t="s">
        <v>266</v>
      </c>
      <c r="B191" s="2"/>
      <c r="C191" s="100"/>
      <c r="D191" s="2"/>
      <c r="E191" s="2"/>
      <c r="F191" s="126">
        <f>SUM(F192:F193)</f>
        <v>149967</v>
      </c>
      <c r="G191" s="126">
        <f>SUM(G192:G193)</f>
        <v>132166.05</v>
      </c>
      <c r="H191" s="80">
        <f t="shared" si="11"/>
        <v>17800.95000000001</v>
      </c>
    </row>
    <row r="192" spans="1:8" ht="13.5" customHeight="1">
      <c r="A192" s="39" t="s">
        <v>57</v>
      </c>
      <c r="B192" s="2" t="s">
        <v>200</v>
      </c>
      <c r="C192" s="2" t="s">
        <v>551</v>
      </c>
      <c r="D192" s="2" t="s">
        <v>90</v>
      </c>
      <c r="E192" s="2" t="s">
        <v>245</v>
      </c>
      <c r="F192" s="124">
        <v>99967</v>
      </c>
      <c r="G192" s="107">
        <v>99967</v>
      </c>
      <c r="H192" s="73">
        <f t="shared" si="11"/>
        <v>0</v>
      </c>
    </row>
    <row r="193" spans="1:8" ht="13.5" customHeight="1" thickBot="1">
      <c r="A193" s="81" t="s">
        <v>62</v>
      </c>
      <c r="B193" s="2" t="s">
        <v>200</v>
      </c>
      <c r="C193" s="2" t="s">
        <v>338</v>
      </c>
      <c r="D193" s="2" t="s">
        <v>90</v>
      </c>
      <c r="E193" s="2" t="s">
        <v>245</v>
      </c>
      <c r="F193" s="124">
        <v>50000</v>
      </c>
      <c r="G193" s="107">
        <v>32199.05</v>
      </c>
      <c r="H193" s="73">
        <f t="shared" si="11"/>
        <v>17800.95</v>
      </c>
    </row>
    <row r="194" spans="1:8" ht="13.5" customHeight="1" thickBot="1">
      <c r="A194" s="104" t="s">
        <v>64</v>
      </c>
      <c r="B194" s="91"/>
      <c r="C194" s="69"/>
      <c r="D194" s="69"/>
      <c r="E194" s="69"/>
      <c r="F194" s="92">
        <f>F195+F285+F317</f>
        <v>25002513</v>
      </c>
      <c r="G194" s="92">
        <f>G195+G285+G317</f>
        <v>17219015.63</v>
      </c>
      <c r="H194" s="93">
        <f t="shared" si="11"/>
        <v>7783497.370000001</v>
      </c>
    </row>
    <row r="195" spans="1:8" ht="13.5" customHeight="1" thickBot="1">
      <c r="A195" s="90" t="s">
        <v>100</v>
      </c>
      <c r="B195" s="91"/>
      <c r="C195" s="69"/>
      <c r="D195" s="69"/>
      <c r="E195" s="69"/>
      <c r="F195" s="127">
        <f>F196+F213+F254+F257+F263+F242+F260+F266+F268</f>
        <v>18554133</v>
      </c>
      <c r="G195" s="127">
        <f>G196+G213+G254+G257+G263+G242+G260+G266+G268</f>
        <v>12518635.8</v>
      </c>
      <c r="H195" s="93">
        <f t="shared" si="11"/>
        <v>6035497.199999999</v>
      </c>
    </row>
    <row r="196" spans="1:8" ht="26.25" customHeight="1">
      <c r="A196" s="78" t="s">
        <v>162</v>
      </c>
      <c r="B196" s="89"/>
      <c r="C196" s="2"/>
      <c r="D196" s="2"/>
      <c r="E196" s="2"/>
      <c r="F196" s="126">
        <f>F197+F202+F205+F210</f>
        <v>334300</v>
      </c>
      <c r="G196" s="126">
        <f>G197+G202+G205+G210</f>
        <v>324462.4</v>
      </c>
      <c r="H196" s="80">
        <f t="shared" si="11"/>
        <v>9837.599999999977</v>
      </c>
    </row>
    <row r="197" spans="1:8" ht="15.75" customHeight="1">
      <c r="A197" s="122" t="s">
        <v>263</v>
      </c>
      <c r="B197" s="121"/>
      <c r="C197" s="112"/>
      <c r="D197" s="2"/>
      <c r="E197" s="2"/>
      <c r="F197" s="126">
        <f>SUM(F198:F201)</f>
        <v>25289</v>
      </c>
      <c r="G197" s="126">
        <f>SUM(G198:G201)</f>
        <v>21327.4</v>
      </c>
      <c r="H197" s="80">
        <f t="shared" si="11"/>
        <v>3961.5999999999985</v>
      </c>
    </row>
    <row r="198" spans="1:8" ht="15" customHeight="1">
      <c r="A198" s="39" t="s">
        <v>55</v>
      </c>
      <c r="B198" s="2" t="s">
        <v>108</v>
      </c>
      <c r="C198" s="2" t="s">
        <v>339</v>
      </c>
      <c r="D198" s="2" t="s">
        <v>90</v>
      </c>
      <c r="E198" s="2" t="s">
        <v>245</v>
      </c>
      <c r="F198" s="124">
        <v>10000</v>
      </c>
      <c r="G198" s="71">
        <v>10000</v>
      </c>
      <c r="H198" s="73">
        <f t="shared" si="11"/>
        <v>0</v>
      </c>
    </row>
    <row r="199" spans="1:8" ht="15" customHeight="1">
      <c r="A199" s="39" t="s">
        <v>57</v>
      </c>
      <c r="B199" s="2" t="s">
        <v>108</v>
      </c>
      <c r="C199" s="2" t="s">
        <v>340</v>
      </c>
      <c r="D199" s="2" t="s">
        <v>90</v>
      </c>
      <c r="E199" s="2" t="s">
        <v>245</v>
      </c>
      <c r="F199" s="124">
        <v>11327.4</v>
      </c>
      <c r="G199" s="72">
        <v>11327.4</v>
      </c>
      <c r="H199" s="73">
        <f t="shared" si="11"/>
        <v>0</v>
      </c>
    </row>
    <row r="200" spans="1:8" ht="14.25" customHeight="1">
      <c r="A200" s="39" t="s">
        <v>58</v>
      </c>
      <c r="B200" s="2" t="s">
        <v>108</v>
      </c>
      <c r="C200" s="2" t="s">
        <v>341</v>
      </c>
      <c r="D200" s="2" t="s">
        <v>90</v>
      </c>
      <c r="E200" s="2" t="s">
        <v>245</v>
      </c>
      <c r="F200" s="124">
        <v>0</v>
      </c>
      <c r="G200" s="71">
        <v>0</v>
      </c>
      <c r="H200" s="73">
        <f t="shared" si="11"/>
        <v>0</v>
      </c>
    </row>
    <row r="201" spans="1:8" ht="14.25" customHeight="1">
      <c r="A201" s="81" t="s">
        <v>258</v>
      </c>
      <c r="B201" s="2" t="s">
        <v>108</v>
      </c>
      <c r="C201" s="2" t="s">
        <v>342</v>
      </c>
      <c r="D201" s="2" t="s">
        <v>90</v>
      </c>
      <c r="E201" s="2" t="s">
        <v>245</v>
      </c>
      <c r="F201" s="124">
        <v>3961.6</v>
      </c>
      <c r="G201" s="71">
        <v>0</v>
      </c>
      <c r="H201" s="73">
        <f t="shared" si="11"/>
        <v>3961.6</v>
      </c>
    </row>
    <row r="202" spans="1:8" ht="14.25" customHeight="1">
      <c r="A202" s="123" t="s">
        <v>262</v>
      </c>
      <c r="B202" s="2"/>
      <c r="C202" s="120" t="s">
        <v>138</v>
      </c>
      <c r="D202" s="2"/>
      <c r="E202" s="2"/>
      <c r="F202" s="126">
        <f>SUM(F203:F204)</f>
        <v>21000</v>
      </c>
      <c r="G202" s="126">
        <f>SUM(G203:G204)</f>
        <v>15124</v>
      </c>
      <c r="H202" s="80">
        <f t="shared" si="11"/>
        <v>5876</v>
      </c>
    </row>
    <row r="203" spans="1:8" ht="14.25" customHeight="1">
      <c r="A203" s="39" t="s">
        <v>58</v>
      </c>
      <c r="B203" s="2" t="s">
        <v>108</v>
      </c>
      <c r="C203" s="2" t="s">
        <v>326</v>
      </c>
      <c r="D203" s="2" t="s">
        <v>90</v>
      </c>
      <c r="E203" s="2" t="s">
        <v>245</v>
      </c>
      <c r="F203" s="124">
        <v>12500</v>
      </c>
      <c r="G203" s="71">
        <v>8504</v>
      </c>
      <c r="H203" s="73">
        <f t="shared" si="11"/>
        <v>3996</v>
      </c>
    </row>
    <row r="204" spans="1:8" ht="15" customHeight="1">
      <c r="A204" s="81" t="s">
        <v>62</v>
      </c>
      <c r="B204" s="2" t="s">
        <v>108</v>
      </c>
      <c r="C204" s="2" t="s">
        <v>327</v>
      </c>
      <c r="D204" s="2" t="s">
        <v>90</v>
      </c>
      <c r="E204" s="2" t="s">
        <v>245</v>
      </c>
      <c r="F204" s="124">
        <v>8500</v>
      </c>
      <c r="G204" s="72">
        <v>6620</v>
      </c>
      <c r="H204" s="73">
        <f t="shared" si="11"/>
        <v>1880</v>
      </c>
    </row>
    <row r="205" spans="1:8" ht="15" customHeight="1">
      <c r="A205" s="123" t="s">
        <v>487</v>
      </c>
      <c r="B205" s="2"/>
      <c r="C205" s="120" t="s">
        <v>138</v>
      </c>
      <c r="D205" s="2"/>
      <c r="E205" s="2"/>
      <c r="F205" s="126">
        <f>SUM(F206:F209)</f>
        <v>183200</v>
      </c>
      <c r="G205" s="126">
        <f>SUM(G206:G209)</f>
        <v>183200</v>
      </c>
      <c r="H205" s="80">
        <f aca="true" t="shared" si="12" ref="H205:H212">F205-G205</f>
        <v>0</v>
      </c>
    </row>
    <row r="206" spans="1:8" ht="15" customHeight="1">
      <c r="A206" s="39" t="s">
        <v>55</v>
      </c>
      <c r="B206" s="2" t="s">
        <v>108</v>
      </c>
      <c r="C206" s="2" t="s">
        <v>489</v>
      </c>
      <c r="D206" s="2" t="s">
        <v>101</v>
      </c>
      <c r="E206" s="2" t="s">
        <v>516</v>
      </c>
      <c r="F206" s="124">
        <v>40000</v>
      </c>
      <c r="G206" s="71">
        <v>40000</v>
      </c>
      <c r="H206" s="73">
        <f t="shared" si="12"/>
        <v>0</v>
      </c>
    </row>
    <row r="207" spans="1:8" ht="15" customHeight="1">
      <c r="A207" s="39" t="s">
        <v>57</v>
      </c>
      <c r="B207" s="2" t="s">
        <v>108</v>
      </c>
      <c r="C207" s="2" t="s">
        <v>490</v>
      </c>
      <c r="D207" s="2" t="s">
        <v>101</v>
      </c>
      <c r="E207" s="2" t="s">
        <v>516</v>
      </c>
      <c r="F207" s="124">
        <v>75620</v>
      </c>
      <c r="G207" s="71">
        <v>75620</v>
      </c>
      <c r="H207" s="73">
        <f t="shared" si="12"/>
        <v>0</v>
      </c>
    </row>
    <row r="208" spans="1:8" ht="15" customHeight="1">
      <c r="A208" s="39" t="s">
        <v>58</v>
      </c>
      <c r="B208" s="2" t="s">
        <v>108</v>
      </c>
      <c r="C208" s="2" t="s">
        <v>488</v>
      </c>
      <c r="D208" s="2" t="s">
        <v>101</v>
      </c>
      <c r="E208" s="2" t="s">
        <v>516</v>
      </c>
      <c r="F208" s="124">
        <v>6877.04</v>
      </c>
      <c r="G208" s="71">
        <v>6877.04</v>
      </c>
      <c r="H208" s="73">
        <f t="shared" si="12"/>
        <v>0</v>
      </c>
    </row>
    <row r="209" spans="1:8" ht="15" customHeight="1">
      <c r="A209" s="81" t="s">
        <v>62</v>
      </c>
      <c r="B209" s="2" t="s">
        <v>108</v>
      </c>
      <c r="C209" s="2" t="s">
        <v>491</v>
      </c>
      <c r="D209" s="2" t="s">
        <v>101</v>
      </c>
      <c r="E209" s="2" t="s">
        <v>516</v>
      </c>
      <c r="F209" s="124">
        <v>60702.96</v>
      </c>
      <c r="G209" s="72">
        <v>60702.96</v>
      </c>
      <c r="H209" s="73">
        <f t="shared" si="12"/>
        <v>0</v>
      </c>
    </row>
    <row r="210" spans="1:8" ht="15" customHeight="1">
      <c r="A210" s="123" t="s">
        <v>440</v>
      </c>
      <c r="B210" s="2"/>
      <c r="C210" s="120" t="s">
        <v>138</v>
      </c>
      <c r="D210" s="2"/>
      <c r="E210" s="2"/>
      <c r="F210" s="126">
        <f>SUM(F211:F212)</f>
        <v>104811</v>
      </c>
      <c r="G210" s="126">
        <f>SUM(G211:G212)</f>
        <v>104811</v>
      </c>
      <c r="H210" s="80">
        <f t="shared" si="12"/>
        <v>0</v>
      </c>
    </row>
    <row r="211" spans="1:8" ht="15" customHeight="1">
      <c r="A211" s="39" t="s">
        <v>58</v>
      </c>
      <c r="B211" s="2" t="s">
        <v>108</v>
      </c>
      <c r="C211" s="2" t="s">
        <v>441</v>
      </c>
      <c r="D211" s="2" t="s">
        <v>90</v>
      </c>
      <c r="E211" s="2" t="s">
        <v>245</v>
      </c>
      <c r="F211" s="124">
        <v>104811</v>
      </c>
      <c r="G211" s="71">
        <v>104811</v>
      </c>
      <c r="H211" s="73">
        <f t="shared" si="12"/>
        <v>0</v>
      </c>
    </row>
    <row r="212" spans="1:8" ht="15" customHeight="1">
      <c r="A212" s="81" t="s">
        <v>62</v>
      </c>
      <c r="B212" s="2" t="s">
        <v>108</v>
      </c>
      <c r="C212" s="2" t="s">
        <v>442</v>
      </c>
      <c r="D212" s="2" t="s">
        <v>90</v>
      </c>
      <c r="E212" s="2" t="s">
        <v>245</v>
      </c>
      <c r="F212" s="124">
        <v>0</v>
      </c>
      <c r="G212" s="72">
        <v>0</v>
      </c>
      <c r="H212" s="73">
        <f t="shared" si="12"/>
        <v>0</v>
      </c>
    </row>
    <row r="213" spans="1:8" ht="15" customHeight="1">
      <c r="A213" s="119"/>
      <c r="B213" s="2"/>
      <c r="C213" s="100"/>
      <c r="D213" s="2"/>
      <c r="E213" s="2"/>
      <c r="F213" s="106">
        <f>SUM(F214+F231)</f>
        <v>13663000</v>
      </c>
      <c r="G213" s="106">
        <f>SUM(G214+G231)</f>
        <v>10426397.06</v>
      </c>
      <c r="H213" s="80">
        <f aca="true" t="shared" si="13" ref="H213:H242">F213-G213</f>
        <v>3236602.9399999995</v>
      </c>
    </row>
    <row r="214" spans="1:8" ht="13.5" customHeight="1">
      <c r="A214" s="78" t="s">
        <v>160</v>
      </c>
      <c r="B214" s="89"/>
      <c r="C214" s="2"/>
      <c r="D214" s="2"/>
      <c r="E214" s="2"/>
      <c r="F214" s="126">
        <f>SUM(F215:F230)</f>
        <v>12179000</v>
      </c>
      <c r="G214" s="126">
        <f>SUM(G215:G230)</f>
        <v>9349502.3</v>
      </c>
      <c r="H214" s="80">
        <f t="shared" si="13"/>
        <v>2829497.6999999993</v>
      </c>
    </row>
    <row r="215" spans="1:8" ht="13.5" customHeight="1">
      <c r="A215" s="39" t="s">
        <v>51</v>
      </c>
      <c r="B215" s="2" t="s">
        <v>108</v>
      </c>
      <c r="C215" s="2" t="s">
        <v>343</v>
      </c>
      <c r="D215" s="2" t="s">
        <v>90</v>
      </c>
      <c r="E215" s="2" t="s">
        <v>245</v>
      </c>
      <c r="F215" s="124">
        <v>3500000</v>
      </c>
      <c r="G215" s="72">
        <v>3471738.6</v>
      </c>
      <c r="H215" s="73">
        <f t="shared" si="13"/>
        <v>28261.399999999907</v>
      </c>
    </row>
    <row r="216" spans="1:8" ht="13.5" customHeight="1">
      <c r="A216" s="39" t="s">
        <v>52</v>
      </c>
      <c r="B216" s="2" t="s">
        <v>108</v>
      </c>
      <c r="C216" s="2" t="s">
        <v>344</v>
      </c>
      <c r="D216" s="2" t="s">
        <v>90</v>
      </c>
      <c r="E216" s="2" t="s">
        <v>245</v>
      </c>
      <c r="F216" s="124">
        <v>1100000</v>
      </c>
      <c r="G216" s="72">
        <v>1011839.08</v>
      </c>
      <c r="H216" s="73">
        <f t="shared" si="13"/>
        <v>88160.92000000004</v>
      </c>
    </row>
    <row r="217" spans="1:8" ht="13.5" customHeight="1">
      <c r="A217" s="39" t="s">
        <v>527</v>
      </c>
      <c r="B217" s="2" t="s">
        <v>108</v>
      </c>
      <c r="C217" s="2" t="s">
        <v>345</v>
      </c>
      <c r="D217" s="2" t="s">
        <v>90</v>
      </c>
      <c r="E217" s="2" t="s">
        <v>245</v>
      </c>
      <c r="F217" s="124">
        <v>28000</v>
      </c>
      <c r="G217" s="105">
        <v>9951.51</v>
      </c>
      <c r="H217" s="73">
        <f t="shared" si="13"/>
        <v>18048.489999999998</v>
      </c>
    </row>
    <row r="218" spans="1:8" ht="13.5" customHeight="1">
      <c r="A218" s="39" t="s">
        <v>54</v>
      </c>
      <c r="B218" s="2" t="s">
        <v>108</v>
      </c>
      <c r="C218" s="2" t="s">
        <v>346</v>
      </c>
      <c r="D218" s="2" t="s">
        <v>90</v>
      </c>
      <c r="E218" s="2" t="s">
        <v>245</v>
      </c>
      <c r="F218" s="124">
        <v>60000</v>
      </c>
      <c r="G218" s="107">
        <v>24648.92</v>
      </c>
      <c r="H218" s="73">
        <f t="shared" si="13"/>
        <v>35351.08</v>
      </c>
    </row>
    <row r="219" spans="1:8" ht="13.5" customHeight="1">
      <c r="A219" s="39" t="s">
        <v>55</v>
      </c>
      <c r="B219" s="2" t="s">
        <v>108</v>
      </c>
      <c r="C219" s="2" t="s">
        <v>347</v>
      </c>
      <c r="D219" s="2" t="s">
        <v>90</v>
      </c>
      <c r="E219" s="2" t="s">
        <v>245</v>
      </c>
      <c r="F219" s="124">
        <v>40000</v>
      </c>
      <c r="G219" s="72">
        <v>0</v>
      </c>
      <c r="H219" s="73">
        <f t="shared" si="13"/>
        <v>40000</v>
      </c>
    </row>
    <row r="220" spans="1:8" ht="15" customHeight="1">
      <c r="A220" s="39" t="s">
        <v>65</v>
      </c>
      <c r="B220" s="2" t="s">
        <v>108</v>
      </c>
      <c r="C220" s="100" t="s">
        <v>348</v>
      </c>
      <c r="D220" s="2" t="s">
        <v>90</v>
      </c>
      <c r="E220" s="2" t="s">
        <v>245</v>
      </c>
      <c r="F220" s="124">
        <v>2200026.95</v>
      </c>
      <c r="G220" s="72">
        <v>1742027.06</v>
      </c>
      <c r="H220" s="73">
        <f t="shared" si="13"/>
        <v>457999.89000000013</v>
      </c>
    </row>
    <row r="221" spans="1:8" ht="14.25" customHeight="1">
      <c r="A221" s="39" t="s">
        <v>66</v>
      </c>
      <c r="B221" s="2" t="s">
        <v>108</v>
      </c>
      <c r="C221" s="100" t="s">
        <v>349</v>
      </c>
      <c r="D221" s="2" t="s">
        <v>90</v>
      </c>
      <c r="E221" s="2" t="s">
        <v>245</v>
      </c>
      <c r="F221" s="124">
        <v>1000000</v>
      </c>
      <c r="G221" s="72">
        <v>663196.48</v>
      </c>
      <c r="H221" s="73">
        <f t="shared" si="13"/>
        <v>336803.52</v>
      </c>
    </row>
    <row r="222" spans="1:8" ht="12.75" customHeight="1">
      <c r="A222" s="39" t="s">
        <v>67</v>
      </c>
      <c r="B222" s="2" t="s">
        <v>108</v>
      </c>
      <c r="C222" s="100" t="s">
        <v>350</v>
      </c>
      <c r="D222" s="2" t="s">
        <v>90</v>
      </c>
      <c r="E222" s="2" t="s">
        <v>245</v>
      </c>
      <c r="F222" s="124">
        <v>79973.05</v>
      </c>
      <c r="G222" s="72">
        <v>57842.17</v>
      </c>
      <c r="H222" s="73">
        <f t="shared" si="13"/>
        <v>22130.880000000005</v>
      </c>
    </row>
    <row r="223" spans="1:8" ht="13.5" customHeight="1">
      <c r="A223" s="39" t="s">
        <v>56</v>
      </c>
      <c r="B223" s="2" t="s">
        <v>108</v>
      </c>
      <c r="C223" s="2" t="s">
        <v>351</v>
      </c>
      <c r="D223" s="2" t="s">
        <v>90</v>
      </c>
      <c r="E223" s="2" t="s">
        <v>245</v>
      </c>
      <c r="F223" s="124">
        <v>3000000</v>
      </c>
      <c r="G223" s="72">
        <v>2194682.55</v>
      </c>
      <c r="H223" s="73">
        <f t="shared" si="13"/>
        <v>805317.4500000002</v>
      </c>
    </row>
    <row r="224" spans="1:8" ht="13.5" customHeight="1">
      <c r="A224" s="39" t="s">
        <v>57</v>
      </c>
      <c r="B224" s="2" t="s">
        <v>108</v>
      </c>
      <c r="C224" s="2" t="s">
        <v>352</v>
      </c>
      <c r="D224" s="2" t="s">
        <v>90</v>
      </c>
      <c r="E224" s="2" t="s">
        <v>245</v>
      </c>
      <c r="F224" s="124">
        <v>500000</v>
      </c>
      <c r="G224" s="72">
        <v>100637.44</v>
      </c>
      <c r="H224" s="73">
        <f t="shared" si="13"/>
        <v>399362.56</v>
      </c>
    </row>
    <row r="225" spans="1:8" ht="13.5" customHeight="1">
      <c r="A225" s="39" t="s">
        <v>58</v>
      </c>
      <c r="B225" s="2" t="s">
        <v>108</v>
      </c>
      <c r="C225" s="2" t="s">
        <v>353</v>
      </c>
      <c r="D225" s="2" t="s">
        <v>90</v>
      </c>
      <c r="E225" s="2" t="s">
        <v>245</v>
      </c>
      <c r="F225" s="124">
        <v>20000</v>
      </c>
      <c r="G225" s="72">
        <v>0</v>
      </c>
      <c r="H225" s="73">
        <f>F225-G225</f>
        <v>20000</v>
      </c>
    </row>
    <row r="226" spans="1:8" ht="13.5" customHeight="1">
      <c r="A226" s="39" t="s">
        <v>59</v>
      </c>
      <c r="B226" s="2" t="s">
        <v>108</v>
      </c>
      <c r="C226" s="2" t="s">
        <v>354</v>
      </c>
      <c r="D226" s="2" t="s">
        <v>90</v>
      </c>
      <c r="E226" s="2" t="s">
        <v>245</v>
      </c>
      <c r="F226" s="124">
        <v>160000</v>
      </c>
      <c r="G226" s="72">
        <v>21400</v>
      </c>
      <c r="H226" s="73">
        <f t="shared" si="13"/>
        <v>138600</v>
      </c>
    </row>
    <row r="227" spans="1:8" ht="13.5" customHeight="1">
      <c r="A227" s="39" t="s">
        <v>60</v>
      </c>
      <c r="B227" s="2" t="s">
        <v>108</v>
      </c>
      <c r="C227" s="100" t="s">
        <v>355</v>
      </c>
      <c r="D227" s="2" t="s">
        <v>90</v>
      </c>
      <c r="E227" s="2" t="s">
        <v>245</v>
      </c>
      <c r="F227" s="124">
        <v>4000</v>
      </c>
      <c r="G227" s="72">
        <v>518.74</v>
      </c>
      <c r="H227" s="73">
        <f t="shared" si="13"/>
        <v>3481.26</v>
      </c>
    </row>
    <row r="228" spans="1:8" ht="13.5" customHeight="1">
      <c r="A228" s="39" t="s">
        <v>61</v>
      </c>
      <c r="B228" s="2" t="s">
        <v>108</v>
      </c>
      <c r="C228" s="100" t="s">
        <v>356</v>
      </c>
      <c r="D228" s="2" t="s">
        <v>90</v>
      </c>
      <c r="E228" s="2" t="s">
        <v>245</v>
      </c>
      <c r="F228" s="124">
        <v>464000</v>
      </c>
      <c r="G228" s="72">
        <v>37756.3</v>
      </c>
      <c r="H228" s="73">
        <f t="shared" si="13"/>
        <v>426243.7</v>
      </c>
    </row>
    <row r="229" spans="1:8" ht="14.25" customHeight="1">
      <c r="A229" s="39" t="s">
        <v>58</v>
      </c>
      <c r="B229" s="2" t="s">
        <v>108</v>
      </c>
      <c r="C229" s="2" t="s">
        <v>357</v>
      </c>
      <c r="D229" s="2" t="s">
        <v>90</v>
      </c>
      <c r="E229" s="2" t="s">
        <v>245</v>
      </c>
      <c r="F229" s="124">
        <v>19000</v>
      </c>
      <c r="G229" s="72">
        <v>11263.45</v>
      </c>
      <c r="H229" s="73">
        <f t="shared" si="13"/>
        <v>7736.549999999999</v>
      </c>
    </row>
    <row r="230" spans="1:8" ht="14.25" customHeight="1">
      <c r="A230" s="39" t="s">
        <v>58</v>
      </c>
      <c r="B230" s="2" t="s">
        <v>108</v>
      </c>
      <c r="C230" s="2" t="s">
        <v>358</v>
      </c>
      <c r="D230" s="2" t="s">
        <v>90</v>
      </c>
      <c r="E230" s="2" t="s">
        <v>245</v>
      </c>
      <c r="F230" s="124">
        <v>4000</v>
      </c>
      <c r="G230" s="72">
        <v>2000</v>
      </c>
      <c r="H230" s="73">
        <f>F230-G230</f>
        <v>2000</v>
      </c>
    </row>
    <row r="231" spans="1:8" ht="13.5" customHeight="1">
      <c r="A231" s="78" t="s">
        <v>161</v>
      </c>
      <c r="B231" s="2"/>
      <c r="C231" s="2"/>
      <c r="D231" s="2"/>
      <c r="E231" s="2"/>
      <c r="F231" s="126">
        <f>SUM(F232:F241)</f>
        <v>1484000</v>
      </c>
      <c r="G231" s="126">
        <f>SUM(G232:G241)</f>
        <v>1076894.76</v>
      </c>
      <c r="H231" s="80">
        <f t="shared" si="13"/>
        <v>407105.24</v>
      </c>
    </row>
    <row r="232" spans="1:8" ht="13.5" customHeight="1">
      <c r="A232" s="39" t="s">
        <v>51</v>
      </c>
      <c r="B232" s="2" t="s">
        <v>108</v>
      </c>
      <c r="C232" s="2" t="s">
        <v>343</v>
      </c>
      <c r="D232" s="2" t="s">
        <v>98</v>
      </c>
      <c r="E232" s="2" t="s">
        <v>245</v>
      </c>
      <c r="F232" s="124">
        <v>115591.7</v>
      </c>
      <c r="G232" s="72">
        <v>98597</v>
      </c>
      <c r="H232" s="73">
        <f t="shared" si="13"/>
        <v>16994.699999999997</v>
      </c>
    </row>
    <row r="233" spans="1:8" ht="13.5" customHeight="1">
      <c r="A233" s="39" t="s">
        <v>52</v>
      </c>
      <c r="B233" s="2" t="s">
        <v>108</v>
      </c>
      <c r="C233" s="2" t="s">
        <v>344</v>
      </c>
      <c r="D233" s="2" t="s">
        <v>98</v>
      </c>
      <c r="E233" s="2" t="s">
        <v>245</v>
      </c>
      <c r="F233" s="124">
        <v>4408.3</v>
      </c>
      <c r="G233" s="72">
        <v>4408.3</v>
      </c>
      <c r="H233" s="73">
        <f t="shared" si="13"/>
        <v>0</v>
      </c>
    </row>
    <row r="234" spans="1:8" ht="13.5" customHeight="1">
      <c r="A234" s="39" t="s">
        <v>53</v>
      </c>
      <c r="B234" s="2" t="s">
        <v>108</v>
      </c>
      <c r="C234" s="2" t="s">
        <v>345</v>
      </c>
      <c r="D234" s="2" t="s">
        <v>98</v>
      </c>
      <c r="E234" s="2" t="s">
        <v>245</v>
      </c>
      <c r="F234" s="124">
        <v>26000</v>
      </c>
      <c r="G234" s="72">
        <v>7490</v>
      </c>
      <c r="H234" s="73">
        <f>F234-G234</f>
        <v>18510</v>
      </c>
    </row>
    <row r="235" spans="1:8" ht="13.5" customHeight="1">
      <c r="A235" s="39" t="s">
        <v>54</v>
      </c>
      <c r="B235" s="2" t="s">
        <v>108</v>
      </c>
      <c r="C235" s="2" t="s">
        <v>346</v>
      </c>
      <c r="D235" s="2" t="s">
        <v>98</v>
      </c>
      <c r="E235" s="2" t="s">
        <v>245</v>
      </c>
      <c r="F235" s="124">
        <v>0</v>
      </c>
      <c r="G235" s="72">
        <v>0</v>
      </c>
      <c r="H235" s="73">
        <f t="shared" si="13"/>
        <v>0</v>
      </c>
    </row>
    <row r="236" spans="1:8" ht="13.5" customHeight="1">
      <c r="A236" s="39" t="s">
        <v>55</v>
      </c>
      <c r="B236" s="2" t="s">
        <v>108</v>
      </c>
      <c r="C236" s="2" t="s">
        <v>347</v>
      </c>
      <c r="D236" s="2" t="s">
        <v>98</v>
      </c>
      <c r="E236" s="2" t="s">
        <v>245</v>
      </c>
      <c r="F236" s="124">
        <v>0</v>
      </c>
      <c r="G236" s="107">
        <v>0</v>
      </c>
      <c r="H236" s="73">
        <f t="shared" si="13"/>
        <v>0</v>
      </c>
    </row>
    <row r="237" spans="1:8" ht="13.5" customHeight="1">
      <c r="A237" s="39" t="s">
        <v>56</v>
      </c>
      <c r="B237" s="2" t="s">
        <v>108</v>
      </c>
      <c r="C237" s="2" t="s">
        <v>351</v>
      </c>
      <c r="D237" s="2" t="s">
        <v>98</v>
      </c>
      <c r="E237" s="2" t="s">
        <v>245</v>
      </c>
      <c r="F237" s="124">
        <v>251150</v>
      </c>
      <c r="G237" s="72">
        <v>242981.87</v>
      </c>
      <c r="H237" s="73">
        <f t="shared" si="13"/>
        <v>8168.130000000005</v>
      </c>
    </row>
    <row r="238" spans="1:8" ht="13.5" customHeight="1">
      <c r="A238" s="39" t="s">
        <v>57</v>
      </c>
      <c r="B238" s="2" t="s">
        <v>108</v>
      </c>
      <c r="C238" s="2" t="s">
        <v>352</v>
      </c>
      <c r="D238" s="2" t="s">
        <v>98</v>
      </c>
      <c r="E238" s="2" t="s">
        <v>245</v>
      </c>
      <c r="F238" s="124">
        <v>800000</v>
      </c>
      <c r="G238" s="72">
        <v>557965.18</v>
      </c>
      <c r="H238" s="73">
        <f t="shared" si="13"/>
        <v>242034.81999999995</v>
      </c>
    </row>
    <row r="239" spans="1:8" ht="13.5" customHeight="1">
      <c r="A239" s="39" t="s">
        <v>58</v>
      </c>
      <c r="B239" s="2" t="s">
        <v>108</v>
      </c>
      <c r="C239" s="2" t="s">
        <v>353</v>
      </c>
      <c r="D239" s="2" t="s">
        <v>98</v>
      </c>
      <c r="E239" s="2" t="s">
        <v>245</v>
      </c>
      <c r="F239" s="124">
        <v>0</v>
      </c>
      <c r="G239" s="72">
        <v>0</v>
      </c>
      <c r="H239" s="73">
        <f t="shared" si="13"/>
        <v>0</v>
      </c>
    </row>
    <row r="240" spans="1:8" ht="13.5" customHeight="1">
      <c r="A240" s="39" t="s">
        <v>59</v>
      </c>
      <c r="B240" s="2" t="s">
        <v>108</v>
      </c>
      <c r="C240" s="2" t="s">
        <v>354</v>
      </c>
      <c r="D240" s="2" t="s">
        <v>98</v>
      </c>
      <c r="E240" s="2" t="s">
        <v>245</v>
      </c>
      <c r="F240" s="124">
        <v>56850</v>
      </c>
      <c r="G240" s="72">
        <v>50393</v>
      </c>
      <c r="H240" s="73">
        <f t="shared" si="13"/>
        <v>6457</v>
      </c>
    </row>
    <row r="241" spans="1:8" ht="12.75" customHeight="1">
      <c r="A241" s="39" t="s">
        <v>61</v>
      </c>
      <c r="B241" s="2" t="s">
        <v>108</v>
      </c>
      <c r="C241" s="2" t="s">
        <v>356</v>
      </c>
      <c r="D241" s="2" t="s">
        <v>98</v>
      </c>
      <c r="E241" s="2" t="s">
        <v>245</v>
      </c>
      <c r="F241" s="124">
        <v>230000</v>
      </c>
      <c r="G241" s="72">
        <v>115059.41</v>
      </c>
      <c r="H241" s="73">
        <f t="shared" si="13"/>
        <v>114940.59</v>
      </c>
    </row>
    <row r="242" spans="1:8" ht="15.75" customHeight="1">
      <c r="A242" s="39"/>
      <c r="B242" s="2"/>
      <c r="C242" s="100"/>
      <c r="D242" s="2"/>
      <c r="E242" s="2"/>
      <c r="F242" s="126">
        <f>SUM(F243+F249)</f>
        <v>840000</v>
      </c>
      <c r="G242" s="126">
        <f>SUM(G243+G249)</f>
        <v>496932.43</v>
      </c>
      <c r="H242" s="80">
        <f t="shared" si="13"/>
        <v>343067.57</v>
      </c>
    </row>
    <row r="243" spans="1:8" ht="21.75" customHeight="1">
      <c r="A243" s="78" t="s">
        <v>164</v>
      </c>
      <c r="B243" s="2"/>
      <c r="C243" s="2"/>
      <c r="D243" s="2"/>
      <c r="E243" s="2"/>
      <c r="F243" s="126">
        <f>SUM(F244:F248)</f>
        <v>222300</v>
      </c>
      <c r="G243" s="126">
        <f>SUM(G244:G248)</f>
        <v>25000</v>
      </c>
      <c r="H243" s="80">
        <f aca="true" t="shared" si="14" ref="H243:H254">F243-G243</f>
        <v>197300</v>
      </c>
    </row>
    <row r="244" spans="1:8" ht="13.5" customHeight="1">
      <c r="A244" s="39" t="s">
        <v>55</v>
      </c>
      <c r="B244" s="2" t="s">
        <v>108</v>
      </c>
      <c r="C244" s="2" t="s">
        <v>361</v>
      </c>
      <c r="D244" s="2" t="s">
        <v>90</v>
      </c>
      <c r="E244" s="2" t="s">
        <v>245</v>
      </c>
      <c r="F244" s="124">
        <v>50000</v>
      </c>
      <c r="G244" s="107">
        <v>12000</v>
      </c>
      <c r="H244" s="73">
        <f t="shared" si="14"/>
        <v>38000</v>
      </c>
    </row>
    <row r="245" spans="1:8" ht="13.5" customHeight="1">
      <c r="A245" s="39" t="s">
        <v>55</v>
      </c>
      <c r="B245" s="2" t="s">
        <v>108</v>
      </c>
      <c r="C245" s="2" t="s">
        <v>362</v>
      </c>
      <c r="D245" s="2" t="s">
        <v>90</v>
      </c>
      <c r="E245" s="2" t="s">
        <v>245</v>
      </c>
      <c r="F245" s="124">
        <v>57300</v>
      </c>
      <c r="G245" s="107">
        <v>13000</v>
      </c>
      <c r="H245" s="73">
        <f>F245-G245</f>
        <v>44300</v>
      </c>
    </row>
    <row r="246" spans="1:8" ht="13.5" customHeight="1">
      <c r="A246" s="39" t="s">
        <v>57</v>
      </c>
      <c r="B246" s="2" t="s">
        <v>108</v>
      </c>
      <c r="C246" s="2" t="s">
        <v>363</v>
      </c>
      <c r="D246" s="2" t="s">
        <v>90</v>
      </c>
      <c r="E246" s="2" t="s">
        <v>245</v>
      </c>
      <c r="F246" s="124">
        <v>40000</v>
      </c>
      <c r="G246" s="72">
        <v>0</v>
      </c>
      <c r="H246" s="73">
        <f t="shared" si="14"/>
        <v>40000</v>
      </c>
    </row>
    <row r="247" spans="1:8" ht="13.5" customHeight="1">
      <c r="A247" s="39" t="s">
        <v>59</v>
      </c>
      <c r="B247" s="2" t="s">
        <v>108</v>
      </c>
      <c r="C247" s="2" t="s">
        <v>364</v>
      </c>
      <c r="D247" s="2" t="s">
        <v>90</v>
      </c>
      <c r="E247" s="2" t="s">
        <v>245</v>
      </c>
      <c r="F247" s="124">
        <v>40000</v>
      </c>
      <c r="G247" s="72">
        <v>0</v>
      </c>
      <c r="H247" s="73">
        <f>F247-G247</f>
        <v>40000</v>
      </c>
    </row>
    <row r="248" spans="1:8" ht="13.5" customHeight="1">
      <c r="A248" s="81" t="s">
        <v>62</v>
      </c>
      <c r="B248" s="2" t="s">
        <v>108</v>
      </c>
      <c r="C248" s="2" t="s">
        <v>365</v>
      </c>
      <c r="D248" s="2" t="s">
        <v>90</v>
      </c>
      <c r="E248" s="2" t="s">
        <v>245</v>
      </c>
      <c r="F248" s="124">
        <v>35000</v>
      </c>
      <c r="G248" s="72">
        <v>0</v>
      </c>
      <c r="H248" s="73">
        <f t="shared" si="14"/>
        <v>35000</v>
      </c>
    </row>
    <row r="249" spans="1:8" ht="21" customHeight="1">
      <c r="A249" s="78" t="s">
        <v>163</v>
      </c>
      <c r="B249" s="2"/>
      <c r="C249" s="2"/>
      <c r="D249" s="2"/>
      <c r="E249" s="2"/>
      <c r="F249" s="126">
        <f>SUM(F250:F253)</f>
        <v>617700</v>
      </c>
      <c r="G249" s="126">
        <f>SUM(G250:G253)</f>
        <v>471932.43</v>
      </c>
      <c r="H249" s="80">
        <f t="shared" si="14"/>
        <v>145767.57</v>
      </c>
    </row>
    <row r="250" spans="1:8" ht="13.5" customHeight="1">
      <c r="A250" s="39" t="s">
        <v>55</v>
      </c>
      <c r="B250" s="2" t="s">
        <v>108</v>
      </c>
      <c r="C250" s="2" t="s">
        <v>361</v>
      </c>
      <c r="D250" s="2" t="s">
        <v>98</v>
      </c>
      <c r="E250" s="2" t="s">
        <v>245</v>
      </c>
      <c r="F250" s="124">
        <v>91800</v>
      </c>
      <c r="G250" s="72">
        <v>83780</v>
      </c>
      <c r="H250" s="73">
        <f t="shared" si="14"/>
        <v>8020</v>
      </c>
    </row>
    <row r="251" spans="1:8" ht="13.5" customHeight="1">
      <c r="A251" s="39" t="s">
        <v>57</v>
      </c>
      <c r="B251" s="2" t="s">
        <v>108</v>
      </c>
      <c r="C251" s="2" t="s">
        <v>362</v>
      </c>
      <c r="D251" s="2" t="s">
        <v>98</v>
      </c>
      <c r="E251" s="2" t="s">
        <v>245</v>
      </c>
      <c r="F251" s="124">
        <v>327500</v>
      </c>
      <c r="G251" s="72">
        <v>309247.33</v>
      </c>
      <c r="H251" s="73">
        <f t="shared" si="14"/>
        <v>18252.669999999984</v>
      </c>
    </row>
    <row r="252" spans="1:8" ht="13.5" customHeight="1">
      <c r="A252" s="39" t="s">
        <v>58</v>
      </c>
      <c r="B252" s="2" t="s">
        <v>108</v>
      </c>
      <c r="C252" s="2" t="s">
        <v>363</v>
      </c>
      <c r="D252" s="2" t="s">
        <v>98</v>
      </c>
      <c r="E252" s="2" t="s">
        <v>245</v>
      </c>
      <c r="F252" s="124">
        <v>66000</v>
      </c>
      <c r="G252" s="72">
        <v>22224</v>
      </c>
      <c r="H252" s="73">
        <f t="shared" si="14"/>
        <v>43776</v>
      </c>
    </row>
    <row r="253" spans="1:8" ht="15" customHeight="1">
      <c r="A253" s="81" t="s">
        <v>62</v>
      </c>
      <c r="B253" s="2" t="s">
        <v>108</v>
      </c>
      <c r="C253" s="2" t="s">
        <v>365</v>
      </c>
      <c r="D253" s="2" t="s">
        <v>98</v>
      </c>
      <c r="E253" s="2" t="s">
        <v>245</v>
      </c>
      <c r="F253" s="124">
        <v>132400</v>
      </c>
      <c r="G253" s="72">
        <v>56681.1</v>
      </c>
      <c r="H253" s="73">
        <f t="shared" si="14"/>
        <v>75718.9</v>
      </c>
    </row>
    <row r="254" spans="1:8" ht="23.25" customHeight="1">
      <c r="A254" s="78" t="s">
        <v>173</v>
      </c>
      <c r="B254" s="2"/>
      <c r="C254" s="100"/>
      <c r="D254" s="2"/>
      <c r="E254" s="2"/>
      <c r="F254" s="106">
        <f>F255+F256</f>
        <v>1312000</v>
      </c>
      <c r="G254" s="106">
        <f>G255+G256</f>
        <v>0</v>
      </c>
      <c r="H254" s="80">
        <f t="shared" si="14"/>
        <v>1312000</v>
      </c>
    </row>
    <row r="255" spans="1:8" ht="14.25" customHeight="1">
      <c r="A255" s="39" t="s">
        <v>51</v>
      </c>
      <c r="B255" s="2" t="s">
        <v>108</v>
      </c>
      <c r="C255" s="2" t="s">
        <v>359</v>
      </c>
      <c r="D255" s="2" t="s">
        <v>90</v>
      </c>
      <c r="E255" s="2" t="s">
        <v>245</v>
      </c>
      <c r="F255" s="124">
        <v>1000000</v>
      </c>
      <c r="G255" s="72">
        <v>0</v>
      </c>
      <c r="H255" s="73">
        <f aca="true" t="shared" si="15" ref="H255:H265">F255-G255</f>
        <v>1000000</v>
      </c>
    </row>
    <row r="256" spans="1:8" ht="15" customHeight="1">
      <c r="A256" s="39" t="s">
        <v>52</v>
      </c>
      <c r="B256" s="2" t="s">
        <v>108</v>
      </c>
      <c r="C256" s="2" t="s">
        <v>360</v>
      </c>
      <c r="D256" s="2" t="s">
        <v>90</v>
      </c>
      <c r="E256" s="2" t="s">
        <v>245</v>
      </c>
      <c r="F256" s="124">
        <v>312000</v>
      </c>
      <c r="G256" s="72">
        <v>0</v>
      </c>
      <c r="H256" s="73">
        <f t="shared" si="15"/>
        <v>312000</v>
      </c>
    </row>
    <row r="257" spans="1:8" ht="20.25" customHeight="1">
      <c r="A257" s="78" t="s">
        <v>504</v>
      </c>
      <c r="B257" s="2"/>
      <c r="C257" s="100"/>
      <c r="D257" s="2"/>
      <c r="E257" s="2"/>
      <c r="F257" s="126">
        <f>F258+F259</f>
        <v>460000</v>
      </c>
      <c r="G257" s="79">
        <f>G258+G259</f>
        <v>0</v>
      </c>
      <c r="H257" s="80">
        <f t="shared" si="15"/>
        <v>460000</v>
      </c>
    </row>
    <row r="258" spans="1:8" ht="15" customHeight="1">
      <c r="A258" s="39" t="s">
        <v>51</v>
      </c>
      <c r="B258" s="2" t="s">
        <v>108</v>
      </c>
      <c r="C258" s="2" t="s">
        <v>359</v>
      </c>
      <c r="D258" s="2" t="s">
        <v>104</v>
      </c>
      <c r="E258" s="2" t="s">
        <v>245</v>
      </c>
      <c r="F258" s="124">
        <v>350000</v>
      </c>
      <c r="G258" s="71">
        <v>0</v>
      </c>
      <c r="H258" s="73">
        <f t="shared" si="15"/>
        <v>350000</v>
      </c>
    </row>
    <row r="259" spans="1:8" ht="15" customHeight="1">
      <c r="A259" s="39" t="s">
        <v>52</v>
      </c>
      <c r="B259" s="2" t="s">
        <v>108</v>
      </c>
      <c r="C259" s="2" t="s">
        <v>360</v>
      </c>
      <c r="D259" s="2" t="s">
        <v>104</v>
      </c>
      <c r="E259" s="2" t="s">
        <v>245</v>
      </c>
      <c r="F259" s="124">
        <v>110000</v>
      </c>
      <c r="G259" s="71">
        <v>0</v>
      </c>
      <c r="H259" s="73">
        <f t="shared" si="15"/>
        <v>110000</v>
      </c>
    </row>
    <row r="260" spans="1:8" ht="22.5" customHeight="1">
      <c r="A260" s="78" t="s">
        <v>505</v>
      </c>
      <c r="B260" s="2"/>
      <c r="C260" s="100"/>
      <c r="D260" s="2"/>
      <c r="E260" s="2"/>
      <c r="F260" s="126">
        <f>F261+F262</f>
        <v>1171800</v>
      </c>
      <c r="G260" s="79">
        <f>G261+G262</f>
        <v>754160.51</v>
      </c>
      <c r="H260" s="80">
        <f>F260-G260</f>
        <v>417639.49</v>
      </c>
    </row>
    <row r="261" spans="1:8" ht="15" customHeight="1">
      <c r="A261" s="39" t="s">
        <v>51</v>
      </c>
      <c r="B261" s="2" t="s">
        <v>108</v>
      </c>
      <c r="C261" s="2" t="s">
        <v>506</v>
      </c>
      <c r="D261" s="2" t="s">
        <v>101</v>
      </c>
      <c r="E261" s="2" t="s">
        <v>511</v>
      </c>
      <c r="F261" s="124">
        <v>900000</v>
      </c>
      <c r="G261" s="71">
        <v>579232.37</v>
      </c>
      <c r="H261" s="73">
        <f>F261-G261</f>
        <v>320767.63</v>
      </c>
    </row>
    <row r="262" spans="1:8" ht="15" customHeight="1">
      <c r="A262" s="39" t="s">
        <v>52</v>
      </c>
      <c r="B262" s="2" t="s">
        <v>108</v>
      </c>
      <c r="C262" s="2" t="s">
        <v>507</v>
      </c>
      <c r="D262" s="2" t="s">
        <v>101</v>
      </c>
      <c r="E262" s="2" t="s">
        <v>511</v>
      </c>
      <c r="F262" s="124">
        <v>271800</v>
      </c>
      <c r="G262" s="71">
        <v>174928.14</v>
      </c>
      <c r="H262" s="73">
        <f>F262-G262</f>
        <v>96871.85999999999</v>
      </c>
    </row>
    <row r="263" spans="1:8" ht="15" customHeight="1">
      <c r="A263" s="78" t="s">
        <v>444</v>
      </c>
      <c r="B263" s="2"/>
      <c r="C263" s="100"/>
      <c r="D263" s="2"/>
      <c r="E263" s="2"/>
      <c r="F263" s="126">
        <f>F264+F265</f>
        <v>78000</v>
      </c>
      <c r="G263" s="79">
        <f>G264+G265</f>
        <v>78000</v>
      </c>
      <c r="H263" s="80">
        <f t="shared" si="15"/>
        <v>0</v>
      </c>
    </row>
    <row r="264" spans="1:8" ht="15" customHeight="1">
      <c r="A264" s="81" t="s">
        <v>62</v>
      </c>
      <c r="B264" s="2" t="s">
        <v>108</v>
      </c>
      <c r="C264" s="2" t="s">
        <v>445</v>
      </c>
      <c r="D264" s="2" t="s">
        <v>101</v>
      </c>
      <c r="E264" s="2" t="s">
        <v>517</v>
      </c>
      <c r="F264" s="124">
        <v>70000</v>
      </c>
      <c r="G264" s="71">
        <v>70000</v>
      </c>
      <c r="H264" s="73">
        <f t="shared" si="15"/>
        <v>0</v>
      </c>
    </row>
    <row r="265" spans="1:8" ht="15" customHeight="1">
      <c r="A265" s="81" t="s">
        <v>62</v>
      </c>
      <c r="B265" s="2" t="s">
        <v>108</v>
      </c>
      <c r="C265" s="2" t="s">
        <v>446</v>
      </c>
      <c r="D265" s="2" t="s">
        <v>104</v>
      </c>
      <c r="E265" s="2" t="s">
        <v>245</v>
      </c>
      <c r="F265" s="124">
        <v>8000</v>
      </c>
      <c r="G265" s="71">
        <v>8000</v>
      </c>
      <c r="H265" s="73">
        <f t="shared" si="15"/>
        <v>0</v>
      </c>
    </row>
    <row r="266" spans="1:8" ht="15" customHeight="1">
      <c r="A266" s="78" t="s">
        <v>456</v>
      </c>
      <c r="B266" s="2"/>
      <c r="C266" s="100"/>
      <c r="D266" s="2"/>
      <c r="E266" s="2"/>
      <c r="F266" s="126">
        <f>SUM(F267:F267)</f>
        <v>100000</v>
      </c>
      <c r="G266" s="126">
        <f>SUM(G267:G267)</f>
        <v>100000</v>
      </c>
      <c r="H266" s="80">
        <f>F266-G266</f>
        <v>0</v>
      </c>
    </row>
    <row r="267" spans="1:8" ht="15" customHeight="1">
      <c r="A267" s="39" t="s">
        <v>59</v>
      </c>
      <c r="B267" s="2" t="s">
        <v>108</v>
      </c>
      <c r="C267" s="2" t="s">
        <v>457</v>
      </c>
      <c r="D267" s="2" t="s">
        <v>101</v>
      </c>
      <c r="E267" s="2" t="s">
        <v>514</v>
      </c>
      <c r="F267" s="124">
        <v>100000</v>
      </c>
      <c r="G267" s="71">
        <v>100000</v>
      </c>
      <c r="H267" s="73">
        <f>F267-G267</f>
        <v>0</v>
      </c>
    </row>
    <row r="268" spans="1:8" ht="21.75" customHeight="1">
      <c r="A268" s="78" t="s">
        <v>165</v>
      </c>
      <c r="B268" s="2"/>
      <c r="C268" s="2"/>
      <c r="D268" s="2"/>
      <c r="E268" s="2"/>
      <c r="F268" s="126">
        <f>SUM(F269+F274+F279+F282)</f>
        <v>595033</v>
      </c>
      <c r="G268" s="126">
        <f>SUM(G269+G274+G279+G282)</f>
        <v>338683.4</v>
      </c>
      <c r="H268" s="80">
        <f aca="true" t="shared" si="16" ref="H268:H283">F268-G268</f>
        <v>256349.59999999998</v>
      </c>
    </row>
    <row r="269" spans="1:8" ht="13.5" customHeight="1">
      <c r="A269" s="103" t="s">
        <v>264</v>
      </c>
      <c r="B269" s="2"/>
      <c r="C269" s="2"/>
      <c r="D269" s="2"/>
      <c r="E269" s="2"/>
      <c r="F269" s="126">
        <f>SUM(F270:F273)</f>
        <v>175000</v>
      </c>
      <c r="G269" s="79">
        <f>SUM(G270:G273)</f>
        <v>86450.4</v>
      </c>
      <c r="H269" s="80">
        <f t="shared" si="16"/>
        <v>88549.6</v>
      </c>
    </row>
    <row r="270" spans="1:8" ht="13.5" customHeight="1">
      <c r="A270" s="39" t="s">
        <v>139</v>
      </c>
      <c r="B270" s="2" t="s">
        <v>108</v>
      </c>
      <c r="C270" s="2" t="s">
        <v>544</v>
      </c>
      <c r="D270" s="2" t="s">
        <v>90</v>
      </c>
      <c r="E270" s="2" t="s">
        <v>245</v>
      </c>
      <c r="F270" s="124">
        <v>5000</v>
      </c>
      <c r="G270" s="107">
        <v>3350</v>
      </c>
      <c r="H270" s="73">
        <f>F270-G270</f>
        <v>1650</v>
      </c>
    </row>
    <row r="271" spans="1:8" ht="13.5" customHeight="1">
      <c r="A271" s="39" t="s">
        <v>56</v>
      </c>
      <c r="B271" s="2" t="s">
        <v>108</v>
      </c>
      <c r="C271" s="2" t="s">
        <v>453</v>
      </c>
      <c r="D271" s="2" t="s">
        <v>90</v>
      </c>
      <c r="E271" s="2" t="s">
        <v>245</v>
      </c>
      <c r="F271" s="124">
        <v>2000</v>
      </c>
      <c r="G271" s="72">
        <v>1750</v>
      </c>
      <c r="H271" s="73">
        <f>F271-G271</f>
        <v>250</v>
      </c>
    </row>
    <row r="272" spans="1:8" ht="13.5" customHeight="1">
      <c r="A272" s="39" t="s">
        <v>57</v>
      </c>
      <c r="B272" s="2" t="s">
        <v>108</v>
      </c>
      <c r="C272" s="2" t="s">
        <v>330</v>
      </c>
      <c r="D272" s="2" t="s">
        <v>90</v>
      </c>
      <c r="E272" s="2" t="s">
        <v>245</v>
      </c>
      <c r="F272" s="124">
        <v>150000</v>
      </c>
      <c r="G272" s="72">
        <v>77578.4</v>
      </c>
      <c r="H272" s="73">
        <f>F272-G272</f>
        <v>72421.6</v>
      </c>
    </row>
    <row r="273" spans="1:8" ht="13.5" customHeight="1">
      <c r="A273" s="81" t="s">
        <v>62</v>
      </c>
      <c r="B273" s="2" t="s">
        <v>108</v>
      </c>
      <c r="C273" s="2" t="s">
        <v>332</v>
      </c>
      <c r="D273" s="2" t="s">
        <v>90</v>
      </c>
      <c r="E273" s="2" t="s">
        <v>245</v>
      </c>
      <c r="F273" s="124">
        <v>18000</v>
      </c>
      <c r="G273" s="72">
        <v>3772</v>
      </c>
      <c r="H273" s="73">
        <f t="shared" si="16"/>
        <v>14228</v>
      </c>
    </row>
    <row r="274" spans="1:8" ht="13.5" customHeight="1">
      <c r="A274" s="102" t="s">
        <v>265</v>
      </c>
      <c r="B274" s="2"/>
      <c r="C274" s="2"/>
      <c r="D274" s="2"/>
      <c r="E274" s="2"/>
      <c r="F274" s="126">
        <f>SUM(F275:F278)</f>
        <v>70000</v>
      </c>
      <c r="G274" s="79">
        <f>SUM(G275:G278)</f>
        <v>0</v>
      </c>
      <c r="H274" s="80">
        <f t="shared" si="16"/>
        <v>70000</v>
      </c>
    </row>
    <row r="275" spans="1:8" ht="13.5" customHeight="1">
      <c r="A275" s="39" t="s">
        <v>55</v>
      </c>
      <c r="B275" s="2" t="s">
        <v>108</v>
      </c>
      <c r="C275" s="2" t="s">
        <v>333</v>
      </c>
      <c r="D275" s="2" t="s">
        <v>90</v>
      </c>
      <c r="E275" s="2" t="s">
        <v>245</v>
      </c>
      <c r="F275" s="124">
        <v>30000</v>
      </c>
      <c r="G275" s="71">
        <v>0</v>
      </c>
      <c r="H275" s="73">
        <f t="shared" si="16"/>
        <v>30000</v>
      </c>
    </row>
    <row r="276" spans="1:8" ht="13.5" customHeight="1">
      <c r="A276" s="39" t="s">
        <v>57</v>
      </c>
      <c r="B276" s="2" t="s">
        <v>108</v>
      </c>
      <c r="C276" s="2" t="s">
        <v>334</v>
      </c>
      <c r="D276" s="2" t="s">
        <v>90</v>
      </c>
      <c r="E276" s="2" t="s">
        <v>245</v>
      </c>
      <c r="F276" s="124">
        <v>10000</v>
      </c>
      <c r="G276" s="72">
        <v>0</v>
      </c>
      <c r="H276" s="73">
        <f t="shared" si="16"/>
        <v>10000</v>
      </c>
    </row>
    <row r="277" spans="1:8" ht="13.5" customHeight="1">
      <c r="A277" s="39" t="s">
        <v>58</v>
      </c>
      <c r="B277" s="2" t="s">
        <v>108</v>
      </c>
      <c r="C277" s="2" t="s">
        <v>335</v>
      </c>
      <c r="D277" s="2" t="s">
        <v>90</v>
      </c>
      <c r="E277" s="2" t="s">
        <v>245</v>
      </c>
      <c r="F277" s="124">
        <v>20000</v>
      </c>
      <c r="G277" s="71">
        <v>0</v>
      </c>
      <c r="H277" s="73">
        <f t="shared" si="16"/>
        <v>20000</v>
      </c>
    </row>
    <row r="278" spans="1:8" ht="15.75" customHeight="1">
      <c r="A278" s="81" t="s">
        <v>62</v>
      </c>
      <c r="B278" s="2" t="s">
        <v>108</v>
      </c>
      <c r="C278" s="2" t="s">
        <v>336</v>
      </c>
      <c r="D278" s="2" t="s">
        <v>90</v>
      </c>
      <c r="E278" s="2" t="s">
        <v>245</v>
      </c>
      <c r="F278" s="124">
        <v>10000</v>
      </c>
      <c r="G278" s="72">
        <v>0</v>
      </c>
      <c r="H278" s="73">
        <f t="shared" si="16"/>
        <v>10000</v>
      </c>
    </row>
    <row r="279" spans="1:8" ht="15.75" customHeight="1">
      <c r="A279" s="102" t="s">
        <v>266</v>
      </c>
      <c r="B279" s="2"/>
      <c r="C279" s="100"/>
      <c r="D279" s="2"/>
      <c r="E279" s="2"/>
      <c r="F279" s="126">
        <f>SUM(F280:F281)</f>
        <v>50033</v>
      </c>
      <c r="G279" s="113">
        <f>SUM(G280:G281)</f>
        <v>4203</v>
      </c>
      <c r="H279" s="113">
        <f>SUM(H280:H281)</f>
        <v>45830</v>
      </c>
    </row>
    <row r="280" spans="1:8" ht="15.75" customHeight="1">
      <c r="A280" s="39" t="s">
        <v>59</v>
      </c>
      <c r="B280" s="2" t="s">
        <v>108</v>
      </c>
      <c r="C280" s="99" t="s">
        <v>337</v>
      </c>
      <c r="D280" s="2" t="s">
        <v>90</v>
      </c>
      <c r="E280" s="2" t="s">
        <v>245</v>
      </c>
      <c r="F280" s="124">
        <v>33</v>
      </c>
      <c r="G280" s="72">
        <v>0</v>
      </c>
      <c r="H280" s="73">
        <f t="shared" si="16"/>
        <v>33</v>
      </c>
    </row>
    <row r="281" spans="1:8" ht="15.75" customHeight="1">
      <c r="A281" s="147" t="s">
        <v>62</v>
      </c>
      <c r="B281" s="2" t="s">
        <v>108</v>
      </c>
      <c r="C281" s="99" t="s">
        <v>338</v>
      </c>
      <c r="D281" s="2" t="s">
        <v>90</v>
      </c>
      <c r="E281" s="2" t="s">
        <v>245</v>
      </c>
      <c r="F281" s="124">
        <v>50000</v>
      </c>
      <c r="G281" s="72">
        <v>4203</v>
      </c>
      <c r="H281" s="73">
        <f t="shared" si="16"/>
        <v>45797</v>
      </c>
    </row>
    <row r="282" spans="1:8" ht="15.75" customHeight="1">
      <c r="A282" s="78" t="s">
        <v>456</v>
      </c>
      <c r="B282" s="2"/>
      <c r="C282" s="100"/>
      <c r="D282" s="2"/>
      <c r="E282" s="2"/>
      <c r="F282" s="126">
        <f>SUM(F283:F284)</f>
        <v>300000</v>
      </c>
      <c r="G282" s="126">
        <f>SUM(G283:G284)</f>
        <v>248030</v>
      </c>
      <c r="H282" s="80">
        <f t="shared" si="16"/>
        <v>51970</v>
      </c>
    </row>
    <row r="283" spans="1:8" ht="15.75" customHeight="1">
      <c r="A283" s="39" t="s">
        <v>59</v>
      </c>
      <c r="B283" s="2" t="s">
        <v>108</v>
      </c>
      <c r="C283" s="2" t="s">
        <v>458</v>
      </c>
      <c r="D283" s="2" t="s">
        <v>101</v>
      </c>
      <c r="E283" s="2" t="s">
        <v>245</v>
      </c>
      <c r="F283" s="124">
        <v>150000</v>
      </c>
      <c r="G283" s="71">
        <v>150000</v>
      </c>
      <c r="H283" s="73">
        <f t="shared" si="16"/>
        <v>0</v>
      </c>
    </row>
    <row r="284" spans="1:8" ht="15.75" customHeight="1" thickBot="1">
      <c r="A284" s="39" t="s">
        <v>59</v>
      </c>
      <c r="B284" s="2" t="s">
        <v>108</v>
      </c>
      <c r="C284" s="2" t="s">
        <v>459</v>
      </c>
      <c r="D284" s="2" t="s">
        <v>101</v>
      </c>
      <c r="E284" s="2" t="s">
        <v>514</v>
      </c>
      <c r="F284" s="124">
        <v>150000</v>
      </c>
      <c r="G284" s="71">
        <v>98030</v>
      </c>
      <c r="H284" s="73">
        <f>F284-G284</f>
        <v>51970</v>
      </c>
    </row>
    <row r="285" spans="1:8" ht="13.5" customHeight="1">
      <c r="A285" s="138" t="s">
        <v>99</v>
      </c>
      <c r="B285" s="139"/>
      <c r="C285" s="140"/>
      <c r="D285" s="140"/>
      <c r="E285" s="140"/>
      <c r="F285" s="141">
        <f>F286+F305+F308+F311+F314</f>
        <v>836680</v>
      </c>
      <c r="G285" s="141">
        <f>G286+G305+G308+G311+G314</f>
        <v>555913.9299999999</v>
      </c>
      <c r="H285" s="142">
        <f aca="true" t="shared" si="17" ref="H285:H297">F285-G285</f>
        <v>280766.07000000007</v>
      </c>
    </row>
    <row r="286" spans="1:8" ht="13.5" customHeight="1">
      <c r="A286" s="143" t="s">
        <v>447</v>
      </c>
      <c r="B286" s="144"/>
      <c r="C286" s="94"/>
      <c r="D286" s="94"/>
      <c r="E286" s="94"/>
      <c r="F286" s="145">
        <f>SUM(F287+F299)</f>
        <v>542300</v>
      </c>
      <c r="G286" s="145">
        <f>SUM(G287+G299)</f>
        <v>372962.93999999994</v>
      </c>
      <c r="H286" s="146">
        <f t="shared" si="17"/>
        <v>169337.06000000006</v>
      </c>
    </row>
    <row r="287" spans="1:8" ht="13.5" customHeight="1">
      <c r="A287" s="78" t="s">
        <v>68</v>
      </c>
      <c r="B287" s="89"/>
      <c r="C287" s="2"/>
      <c r="D287" s="2"/>
      <c r="E287" s="2"/>
      <c r="F287" s="79">
        <f>SUM(F288:F298)</f>
        <v>512300</v>
      </c>
      <c r="G287" s="79">
        <f>SUM(G288:G298)</f>
        <v>367358.22</v>
      </c>
      <c r="H287" s="80">
        <f t="shared" si="17"/>
        <v>144941.78000000003</v>
      </c>
    </row>
    <row r="288" spans="1:8" ht="13.5" customHeight="1">
      <c r="A288" s="39" t="s">
        <v>51</v>
      </c>
      <c r="B288" s="2" t="s">
        <v>109</v>
      </c>
      <c r="C288" s="2" t="s">
        <v>366</v>
      </c>
      <c r="D288" s="2" t="s">
        <v>90</v>
      </c>
      <c r="E288" s="2" t="s">
        <v>245</v>
      </c>
      <c r="F288" s="124">
        <v>290000</v>
      </c>
      <c r="G288" s="72">
        <v>232070.04</v>
      </c>
      <c r="H288" s="73">
        <f t="shared" si="17"/>
        <v>57929.95999999999</v>
      </c>
    </row>
    <row r="289" spans="1:8" ht="13.5" customHeight="1">
      <c r="A289" s="39" t="s">
        <v>52</v>
      </c>
      <c r="B289" s="2" t="s">
        <v>109</v>
      </c>
      <c r="C289" s="2" t="s">
        <v>367</v>
      </c>
      <c r="D289" s="2" t="s">
        <v>90</v>
      </c>
      <c r="E289" s="2" t="s">
        <v>245</v>
      </c>
      <c r="F289" s="124">
        <v>90000</v>
      </c>
      <c r="G289" s="72">
        <v>71598.15</v>
      </c>
      <c r="H289" s="73">
        <f t="shared" si="17"/>
        <v>18401.850000000006</v>
      </c>
    </row>
    <row r="290" spans="1:8" ht="13.5" customHeight="1">
      <c r="A290" s="39" t="s">
        <v>139</v>
      </c>
      <c r="B290" s="2" t="s">
        <v>109</v>
      </c>
      <c r="C290" s="2" t="s">
        <v>368</v>
      </c>
      <c r="D290" s="2" t="s">
        <v>90</v>
      </c>
      <c r="E290" s="2" t="s">
        <v>245</v>
      </c>
      <c r="F290" s="124">
        <v>1300</v>
      </c>
      <c r="G290" s="72">
        <v>352</v>
      </c>
      <c r="H290" s="73">
        <f>F290-G290</f>
        <v>948</v>
      </c>
    </row>
    <row r="291" spans="1:8" ht="13.5" customHeight="1">
      <c r="A291" s="39" t="s">
        <v>54</v>
      </c>
      <c r="B291" s="2" t="s">
        <v>109</v>
      </c>
      <c r="C291" s="2" t="s">
        <v>369</v>
      </c>
      <c r="D291" s="2" t="s">
        <v>90</v>
      </c>
      <c r="E291" s="2" t="s">
        <v>245</v>
      </c>
      <c r="F291" s="124">
        <v>5000</v>
      </c>
      <c r="G291" s="72">
        <v>2385.92</v>
      </c>
      <c r="H291" s="73">
        <f t="shared" si="17"/>
        <v>2614.08</v>
      </c>
    </row>
    <row r="292" spans="1:8" ht="13.5" customHeight="1">
      <c r="A292" s="39" t="s">
        <v>66</v>
      </c>
      <c r="B292" s="2" t="s">
        <v>109</v>
      </c>
      <c r="C292" s="100" t="s">
        <v>370</v>
      </c>
      <c r="D292" s="2" t="s">
        <v>90</v>
      </c>
      <c r="E292" s="2" t="s">
        <v>245</v>
      </c>
      <c r="F292" s="124">
        <v>40000</v>
      </c>
      <c r="G292" s="72">
        <v>27243.61</v>
      </c>
      <c r="H292" s="73">
        <f t="shared" si="17"/>
        <v>12756.39</v>
      </c>
    </row>
    <row r="293" spans="1:8" ht="13.5" customHeight="1">
      <c r="A293" s="39" t="s">
        <v>56</v>
      </c>
      <c r="B293" s="2" t="s">
        <v>109</v>
      </c>
      <c r="C293" s="2" t="s">
        <v>371</v>
      </c>
      <c r="D293" s="2" t="s">
        <v>90</v>
      </c>
      <c r="E293" s="2" t="s">
        <v>245</v>
      </c>
      <c r="F293" s="124">
        <v>30000</v>
      </c>
      <c r="G293" s="72">
        <v>16000</v>
      </c>
      <c r="H293" s="73">
        <f t="shared" si="17"/>
        <v>14000</v>
      </c>
    </row>
    <row r="294" spans="1:8" ht="13.5" customHeight="1">
      <c r="A294" s="39" t="s">
        <v>57</v>
      </c>
      <c r="B294" s="2" t="s">
        <v>109</v>
      </c>
      <c r="C294" s="2" t="s">
        <v>372</v>
      </c>
      <c r="D294" s="2" t="s">
        <v>90</v>
      </c>
      <c r="E294" s="2" t="s">
        <v>245</v>
      </c>
      <c r="F294" s="124">
        <v>32000</v>
      </c>
      <c r="G294" s="72">
        <v>17500</v>
      </c>
      <c r="H294" s="73">
        <f t="shared" si="17"/>
        <v>14500</v>
      </c>
    </row>
    <row r="295" spans="1:8" ht="13.5" customHeight="1">
      <c r="A295" s="39" t="s">
        <v>58</v>
      </c>
      <c r="B295" s="2" t="s">
        <v>109</v>
      </c>
      <c r="C295" s="2" t="s">
        <v>373</v>
      </c>
      <c r="D295" s="2" t="s">
        <v>90</v>
      </c>
      <c r="E295" s="2" t="s">
        <v>245</v>
      </c>
      <c r="F295" s="124">
        <v>1791.5</v>
      </c>
      <c r="G295" s="72">
        <v>0</v>
      </c>
      <c r="H295" s="73">
        <f t="shared" si="17"/>
        <v>1791.5</v>
      </c>
    </row>
    <row r="296" spans="1:8" ht="13.5" customHeight="1">
      <c r="A296" s="39" t="s">
        <v>59</v>
      </c>
      <c r="B296" s="2" t="s">
        <v>109</v>
      </c>
      <c r="C296" s="2" t="s">
        <v>374</v>
      </c>
      <c r="D296" s="2" t="s">
        <v>90</v>
      </c>
      <c r="E296" s="2" t="s">
        <v>245</v>
      </c>
      <c r="F296" s="125">
        <v>12000</v>
      </c>
      <c r="G296" s="83">
        <v>0</v>
      </c>
      <c r="H296" s="73">
        <f t="shared" si="17"/>
        <v>12000</v>
      </c>
    </row>
    <row r="297" spans="1:8" ht="13.5" customHeight="1">
      <c r="A297" s="81" t="s">
        <v>62</v>
      </c>
      <c r="B297" s="2" t="s">
        <v>109</v>
      </c>
      <c r="C297" s="2" t="s">
        <v>375</v>
      </c>
      <c r="D297" s="2" t="s">
        <v>90</v>
      </c>
      <c r="E297" s="2" t="s">
        <v>245</v>
      </c>
      <c r="F297" s="124">
        <v>10000</v>
      </c>
      <c r="G297" s="72">
        <v>0</v>
      </c>
      <c r="H297" s="73">
        <f t="shared" si="17"/>
        <v>10000</v>
      </c>
    </row>
    <row r="298" spans="1:8" ht="15.75" customHeight="1">
      <c r="A298" s="39" t="s">
        <v>58</v>
      </c>
      <c r="B298" s="2" t="s">
        <v>109</v>
      </c>
      <c r="C298" s="2" t="s">
        <v>508</v>
      </c>
      <c r="D298" s="2" t="s">
        <v>90</v>
      </c>
      <c r="E298" s="2" t="s">
        <v>245</v>
      </c>
      <c r="F298" s="124">
        <v>208.5</v>
      </c>
      <c r="G298" s="72">
        <v>208.5</v>
      </c>
      <c r="H298" s="73">
        <f aca="true" t="shared" si="18" ref="H298:H304">F298-G298</f>
        <v>0</v>
      </c>
    </row>
    <row r="299" spans="1:8" ht="13.5" customHeight="1">
      <c r="A299" s="78" t="s">
        <v>69</v>
      </c>
      <c r="B299" s="2"/>
      <c r="C299" s="2"/>
      <c r="D299" s="2"/>
      <c r="E299" s="2"/>
      <c r="F299" s="79">
        <f>SUM(F300:F304)</f>
        <v>30000</v>
      </c>
      <c r="G299" s="79">
        <f>SUM(G300:G304)</f>
        <v>5604.72</v>
      </c>
      <c r="H299" s="80">
        <f t="shared" si="18"/>
        <v>24395.28</v>
      </c>
    </row>
    <row r="300" spans="1:8" ht="13.5" customHeight="1">
      <c r="A300" s="39" t="s">
        <v>139</v>
      </c>
      <c r="B300" s="2" t="s">
        <v>109</v>
      </c>
      <c r="C300" s="2" t="s">
        <v>376</v>
      </c>
      <c r="D300" s="2" t="s">
        <v>98</v>
      </c>
      <c r="E300" s="2" t="s">
        <v>245</v>
      </c>
      <c r="F300" s="124">
        <v>1000</v>
      </c>
      <c r="G300" s="105">
        <v>0</v>
      </c>
      <c r="H300" s="73">
        <f t="shared" si="18"/>
        <v>1000</v>
      </c>
    </row>
    <row r="301" spans="1:8" ht="13.5" customHeight="1">
      <c r="A301" s="39" t="s">
        <v>56</v>
      </c>
      <c r="B301" s="2" t="s">
        <v>109</v>
      </c>
      <c r="C301" s="2" t="s">
        <v>371</v>
      </c>
      <c r="D301" s="2" t="s">
        <v>98</v>
      </c>
      <c r="E301" s="2" t="s">
        <v>245</v>
      </c>
      <c r="F301" s="125">
        <v>12000</v>
      </c>
      <c r="G301" s="83">
        <v>1007.72</v>
      </c>
      <c r="H301" s="73">
        <f>F301-G301</f>
        <v>10992.28</v>
      </c>
    </row>
    <row r="302" spans="1:8" ht="13.5" customHeight="1">
      <c r="A302" s="39" t="s">
        <v>57</v>
      </c>
      <c r="B302" s="2" t="s">
        <v>109</v>
      </c>
      <c r="C302" s="2" t="s">
        <v>372</v>
      </c>
      <c r="D302" s="2" t="s">
        <v>98</v>
      </c>
      <c r="E302" s="2" t="s">
        <v>245</v>
      </c>
      <c r="F302" s="125">
        <v>5000</v>
      </c>
      <c r="G302" s="83">
        <v>950</v>
      </c>
      <c r="H302" s="73">
        <f>F302-G302</f>
        <v>4050</v>
      </c>
    </row>
    <row r="303" spans="1:8" ht="13.5" customHeight="1">
      <c r="A303" s="39" t="s">
        <v>59</v>
      </c>
      <c r="B303" s="2" t="s">
        <v>109</v>
      </c>
      <c r="C303" s="2" t="s">
        <v>374</v>
      </c>
      <c r="D303" s="2" t="s">
        <v>98</v>
      </c>
      <c r="E303" s="2" t="s">
        <v>245</v>
      </c>
      <c r="F303" s="125">
        <v>3000</v>
      </c>
      <c r="G303" s="83">
        <v>0</v>
      </c>
      <c r="H303" s="73">
        <f t="shared" si="18"/>
        <v>3000</v>
      </c>
    </row>
    <row r="304" spans="1:8" ht="16.5" customHeight="1">
      <c r="A304" s="97" t="s">
        <v>61</v>
      </c>
      <c r="B304" s="2" t="s">
        <v>109</v>
      </c>
      <c r="C304" s="2" t="s">
        <v>375</v>
      </c>
      <c r="D304" s="2" t="s">
        <v>98</v>
      </c>
      <c r="E304" s="2" t="s">
        <v>245</v>
      </c>
      <c r="F304" s="125">
        <v>9000</v>
      </c>
      <c r="G304" s="83">
        <v>3647</v>
      </c>
      <c r="H304" s="73">
        <f t="shared" si="18"/>
        <v>5353</v>
      </c>
    </row>
    <row r="305" spans="1:8" ht="23.25" customHeight="1">
      <c r="A305" s="78" t="s">
        <v>435</v>
      </c>
      <c r="B305" s="2"/>
      <c r="C305" s="100"/>
      <c r="D305" s="2"/>
      <c r="E305" s="2"/>
      <c r="F305" s="79">
        <f>SUM(F306:F307)</f>
        <v>86000</v>
      </c>
      <c r="G305" s="79">
        <f>SUM(G306:G307)</f>
        <v>0</v>
      </c>
      <c r="H305" s="80">
        <f aca="true" t="shared" si="19" ref="H305:H350">F305-G305</f>
        <v>86000</v>
      </c>
    </row>
    <row r="306" spans="1:8" ht="16.5" customHeight="1">
      <c r="A306" s="39" t="s">
        <v>51</v>
      </c>
      <c r="B306" s="2" t="s">
        <v>109</v>
      </c>
      <c r="C306" s="2" t="s">
        <v>359</v>
      </c>
      <c r="D306" s="2" t="s">
        <v>90</v>
      </c>
      <c r="E306" s="2" t="s">
        <v>245</v>
      </c>
      <c r="F306" s="124">
        <v>66000</v>
      </c>
      <c r="G306" s="72">
        <v>0</v>
      </c>
      <c r="H306" s="73">
        <f t="shared" si="19"/>
        <v>66000</v>
      </c>
    </row>
    <row r="307" spans="1:8" ht="16.5" customHeight="1">
      <c r="A307" s="39" t="s">
        <v>52</v>
      </c>
      <c r="B307" s="2" t="s">
        <v>109</v>
      </c>
      <c r="C307" s="2" t="s">
        <v>360</v>
      </c>
      <c r="D307" s="2" t="s">
        <v>90</v>
      </c>
      <c r="E307" s="2" t="s">
        <v>245</v>
      </c>
      <c r="F307" s="124">
        <v>20000</v>
      </c>
      <c r="G307" s="72">
        <v>0</v>
      </c>
      <c r="H307" s="73">
        <f t="shared" si="19"/>
        <v>20000</v>
      </c>
    </row>
    <row r="308" spans="1:8" ht="21.75" customHeight="1">
      <c r="A308" s="78" t="s">
        <v>434</v>
      </c>
      <c r="B308" s="2"/>
      <c r="C308" s="100"/>
      <c r="D308" s="2"/>
      <c r="E308" s="2"/>
      <c r="F308" s="126">
        <f>SUM(F309:F310)</f>
        <v>23620</v>
      </c>
      <c r="G308" s="79">
        <f>SUM(G309:G310)</f>
        <v>6934.71</v>
      </c>
      <c r="H308" s="80">
        <f aca="true" t="shared" si="20" ref="H308:H316">F308-G308</f>
        <v>16685.29</v>
      </c>
    </row>
    <row r="309" spans="1:8" ht="13.5" customHeight="1">
      <c r="A309" s="39" t="s">
        <v>51</v>
      </c>
      <c r="B309" s="2" t="s">
        <v>109</v>
      </c>
      <c r="C309" s="2" t="s">
        <v>359</v>
      </c>
      <c r="D309" s="2" t="s">
        <v>104</v>
      </c>
      <c r="E309" s="2" t="s">
        <v>245</v>
      </c>
      <c r="F309" s="124">
        <v>20000</v>
      </c>
      <c r="G309" s="71">
        <v>6719.95</v>
      </c>
      <c r="H309" s="73">
        <f t="shared" si="20"/>
        <v>13280.05</v>
      </c>
    </row>
    <row r="310" spans="1:8" ht="13.5" customHeight="1">
      <c r="A310" s="39" t="s">
        <v>52</v>
      </c>
      <c r="B310" s="2" t="s">
        <v>109</v>
      </c>
      <c r="C310" s="2" t="s">
        <v>360</v>
      </c>
      <c r="D310" s="2" t="s">
        <v>104</v>
      </c>
      <c r="E310" s="2" t="s">
        <v>245</v>
      </c>
      <c r="F310" s="124">
        <v>3620</v>
      </c>
      <c r="G310" s="71">
        <v>214.76</v>
      </c>
      <c r="H310" s="73">
        <f t="shared" si="20"/>
        <v>3405.24</v>
      </c>
    </row>
    <row r="311" spans="1:8" ht="21.75" customHeight="1">
      <c r="A311" s="78" t="s">
        <v>509</v>
      </c>
      <c r="B311" s="2"/>
      <c r="C311" s="100"/>
      <c r="D311" s="2"/>
      <c r="E311" s="2"/>
      <c r="F311" s="126">
        <f>SUM(F312:F313)</f>
        <v>58800</v>
      </c>
      <c r="G311" s="79">
        <f>SUM(G312:G313)</f>
        <v>50056.28</v>
      </c>
      <c r="H311" s="80">
        <f>F311-G311</f>
        <v>8743.720000000001</v>
      </c>
    </row>
    <row r="312" spans="1:8" ht="13.5" customHeight="1">
      <c r="A312" s="39" t="s">
        <v>51</v>
      </c>
      <c r="B312" s="2" t="s">
        <v>109</v>
      </c>
      <c r="C312" s="2" t="s">
        <v>506</v>
      </c>
      <c r="D312" s="2" t="s">
        <v>101</v>
      </c>
      <c r="E312" s="2" t="s">
        <v>511</v>
      </c>
      <c r="F312" s="124">
        <v>45161</v>
      </c>
      <c r="G312" s="72">
        <v>38445.67</v>
      </c>
      <c r="H312" s="73">
        <f>F312-G312</f>
        <v>6715.330000000002</v>
      </c>
    </row>
    <row r="313" spans="1:8" ht="14.25" customHeight="1">
      <c r="A313" s="39" t="s">
        <v>52</v>
      </c>
      <c r="B313" s="2" t="s">
        <v>109</v>
      </c>
      <c r="C313" s="2" t="s">
        <v>507</v>
      </c>
      <c r="D313" s="2" t="s">
        <v>101</v>
      </c>
      <c r="E313" s="2" t="s">
        <v>511</v>
      </c>
      <c r="F313" s="124">
        <v>13639</v>
      </c>
      <c r="G313" s="71">
        <v>11610.61</v>
      </c>
      <c r="H313" s="73">
        <f>F313-G313</f>
        <v>2028.3899999999994</v>
      </c>
    </row>
    <row r="314" spans="1:8" ht="13.5" customHeight="1">
      <c r="A314" s="78" t="s">
        <v>456</v>
      </c>
      <c r="B314" s="2"/>
      <c r="C314" s="100"/>
      <c r="D314" s="2"/>
      <c r="E314" s="2"/>
      <c r="F314" s="126">
        <f>SUM(F315:F316)</f>
        <v>125960</v>
      </c>
      <c r="G314" s="126">
        <f>SUM(G315:G316)</f>
        <v>125960</v>
      </c>
      <c r="H314" s="80">
        <f t="shared" si="20"/>
        <v>0</v>
      </c>
    </row>
    <row r="315" spans="1:8" ht="13.5" customHeight="1">
      <c r="A315" s="39" t="s">
        <v>59</v>
      </c>
      <c r="B315" s="2" t="s">
        <v>109</v>
      </c>
      <c r="C315" s="2" t="s">
        <v>457</v>
      </c>
      <c r="D315" s="2" t="s">
        <v>101</v>
      </c>
      <c r="E315" s="2" t="s">
        <v>514</v>
      </c>
      <c r="F315" s="124">
        <v>88960</v>
      </c>
      <c r="G315" s="71">
        <v>88960</v>
      </c>
      <c r="H315" s="73">
        <f t="shared" si="20"/>
        <v>0</v>
      </c>
    </row>
    <row r="316" spans="1:8" ht="13.5" customHeight="1" thickBot="1">
      <c r="A316" s="97" t="s">
        <v>61</v>
      </c>
      <c r="B316" s="2" t="s">
        <v>109</v>
      </c>
      <c r="C316" s="2" t="s">
        <v>478</v>
      </c>
      <c r="D316" s="2" t="s">
        <v>101</v>
      </c>
      <c r="E316" s="2" t="s">
        <v>514</v>
      </c>
      <c r="F316" s="124">
        <v>37000</v>
      </c>
      <c r="G316" s="71">
        <v>37000</v>
      </c>
      <c r="H316" s="73">
        <f t="shared" si="20"/>
        <v>0</v>
      </c>
    </row>
    <row r="317" spans="1:8" ht="13.5" customHeight="1" thickBot="1">
      <c r="A317" s="90" t="s">
        <v>171</v>
      </c>
      <c r="B317" s="69"/>
      <c r="C317" s="69"/>
      <c r="D317" s="69"/>
      <c r="E317" s="69"/>
      <c r="F317" s="127">
        <f>F318+F326+F351+F362+F365+F368+F371+F377+F384+F386</f>
        <v>5611700</v>
      </c>
      <c r="G317" s="127">
        <f>G318+G326+G351+G362+G365+G368+G371+G377+G384+G386</f>
        <v>4144465.9</v>
      </c>
      <c r="H317" s="93">
        <f t="shared" si="19"/>
        <v>1467234.1</v>
      </c>
    </row>
    <row r="318" spans="1:8" ht="21.75" customHeight="1">
      <c r="A318" s="78" t="s">
        <v>170</v>
      </c>
      <c r="B318" s="2"/>
      <c r="C318" s="2"/>
      <c r="D318" s="2"/>
      <c r="E318" s="2"/>
      <c r="F318" s="106">
        <f>F319+F323</f>
        <v>21100</v>
      </c>
      <c r="G318" s="106">
        <f>G319+G323</f>
        <v>8800</v>
      </c>
      <c r="H318" s="80">
        <f t="shared" si="19"/>
        <v>12300</v>
      </c>
    </row>
    <row r="319" spans="1:8" ht="13.5" customHeight="1">
      <c r="A319" s="122" t="s">
        <v>263</v>
      </c>
      <c r="B319" s="121"/>
      <c r="C319" s="112"/>
      <c r="D319" s="2"/>
      <c r="E319" s="2"/>
      <c r="F319" s="106">
        <f>SUM(F320:F322)</f>
        <v>11100</v>
      </c>
      <c r="G319" s="106">
        <f>SUM(G320:G322)</f>
        <v>2500</v>
      </c>
      <c r="H319" s="80">
        <f t="shared" si="19"/>
        <v>8600</v>
      </c>
    </row>
    <row r="320" spans="1:8" ht="13.5" customHeight="1">
      <c r="A320" s="39" t="s">
        <v>57</v>
      </c>
      <c r="B320" s="2" t="s">
        <v>110</v>
      </c>
      <c r="C320" s="2" t="s">
        <v>340</v>
      </c>
      <c r="D320" s="2" t="s">
        <v>90</v>
      </c>
      <c r="E320" s="2" t="s">
        <v>245</v>
      </c>
      <c r="F320" s="108">
        <v>5000</v>
      </c>
      <c r="G320" s="105">
        <v>0</v>
      </c>
      <c r="H320" s="73">
        <f t="shared" si="19"/>
        <v>5000</v>
      </c>
    </row>
    <row r="321" spans="1:8" ht="13.5" customHeight="1">
      <c r="A321" s="39" t="s">
        <v>58</v>
      </c>
      <c r="B321" s="2" t="s">
        <v>110</v>
      </c>
      <c r="C321" s="2" t="s">
        <v>341</v>
      </c>
      <c r="D321" s="2" t="s">
        <v>90</v>
      </c>
      <c r="E321" s="2" t="s">
        <v>245</v>
      </c>
      <c r="F321" s="108">
        <v>5000</v>
      </c>
      <c r="G321" s="105">
        <v>2500</v>
      </c>
      <c r="H321" s="73">
        <f t="shared" si="19"/>
        <v>2500</v>
      </c>
    </row>
    <row r="322" spans="1:8" ht="13.5" customHeight="1">
      <c r="A322" s="81" t="s">
        <v>62</v>
      </c>
      <c r="B322" s="2" t="s">
        <v>110</v>
      </c>
      <c r="C322" s="2" t="s">
        <v>377</v>
      </c>
      <c r="D322" s="2" t="s">
        <v>90</v>
      </c>
      <c r="E322" s="2" t="s">
        <v>245</v>
      </c>
      <c r="F322" s="108">
        <v>1100</v>
      </c>
      <c r="G322" s="105">
        <v>0</v>
      </c>
      <c r="H322" s="73">
        <f t="shared" si="19"/>
        <v>1100</v>
      </c>
    </row>
    <row r="323" spans="1:8" ht="13.5" customHeight="1">
      <c r="A323" s="123" t="s">
        <v>262</v>
      </c>
      <c r="B323" s="2"/>
      <c r="C323" s="120" t="s">
        <v>138</v>
      </c>
      <c r="D323" s="2"/>
      <c r="E323" s="2"/>
      <c r="F323" s="106">
        <f>SUM(F324:F325)</f>
        <v>10000</v>
      </c>
      <c r="G323" s="106">
        <f>SUM(G324:G325)</f>
        <v>6300</v>
      </c>
      <c r="H323" s="80">
        <f t="shared" si="19"/>
        <v>3700</v>
      </c>
    </row>
    <row r="324" spans="1:8" ht="13.5" customHeight="1">
      <c r="A324" s="39" t="s">
        <v>58</v>
      </c>
      <c r="B324" s="2" t="s">
        <v>110</v>
      </c>
      <c r="C324" s="2" t="s">
        <v>326</v>
      </c>
      <c r="D324" s="2" t="s">
        <v>90</v>
      </c>
      <c r="E324" s="2" t="s">
        <v>245</v>
      </c>
      <c r="F324" s="108">
        <v>6300</v>
      </c>
      <c r="G324" s="108">
        <v>6300</v>
      </c>
      <c r="H324" s="73">
        <f>F324-G324</f>
        <v>0</v>
      </c>
    </row>
    <row r="325" spans="1:8" ht="13.5" customHeight="1">
      <c r="A325" s="81" t="s">
        <v>62</v>
      </c>
      <c r="B325" s="2" t="s">
        <v>110</v>
      </c>
      <c r="C325" s="2" t="s">
        <v>327</v>
      </c>
      <c r="D325" s="2" t="s">
        <v>90</v>
      </c>
      <c r="E325" s="2" t="s">
        <v>245</v>
      </c>
      <c r="F325" s="108">
        <v>3700</v>
      </c>
      <c r="G325" s="105">
        <v>0</v>
      </c>
      <c r="H325" s="73">
        <f>F325-G325</f>
        <v>3700</v>
      </c>
    </row>
    <row r="326" spans="1:8" ht="13.5" customHeight="1">
      <c r="A326" s="119"/>
      <c r="B326" s="2"/>
      <c r="C326" s="2"/>
      <c r="D326" s="2"/>
      <c r="E326" s="2"/>
      <c r="F326" s="106">
        <f>F327+F339</f>
        <v>2930000</v>
      </c>
      <c r="G326" s="106">
        <f>G327+G339</f>
        <v>2672190.46</v>
      </c>
      <c r="H326" s="80">
        <f t="shared" si="19"/>
        <v>257809.54000000004</v>
      </c>
    </row>
    <row r="327" spans="1:8" ht="13.5" customHeight="1">
      <c r="A327" s="78" t="s">
        <v>169</v>
      </c>
      <c r="B327" s="2"/>
      <c r="C327" s="2"/>
      <c r="D327" s="2"/>
      <c r="E327" s="2"/>
      <c r="F327" s="79">
        <f>SUM(F328:F338)</f>
        <v>2836000</v>
      </c>
      <c r="G327" s="79">
        <f>SUM(G328:G338)</f>
        <v>2600936.46</v>
      </c>
      <c r="H327" s="80">
        <f t="shared" si="19"/>
        <v>235063.54000000004</v>
      </c>
    </row>
    <row r="328" spans="1:8" ht="13.5" customHeight="1">
      <c r="A328" s="39" t="s">
        <v>51</v>
      </c>
      <c r="B328" s="2" t="s">
        <v>110</v>
      </c>
      <c r="C328" s="2" t="s">
        <v>378</v>
      </c>
      <c r="D328" s="2" t="s">
        <v>90</v>
      </c>
      <c r="E328" s="2" t="s">
        <v>245</v>
      </c>
      <c r="F328" s="125">
        <v>2100000</v>
      </c>
      <c r="G328" s="83">
        <v>1976519.1</v>
      </c>
      <c r="H328" s="73">
        <f t="shared" si="19"/>
        <v>123480.8999999999</v>
      </c>
    </row>
    <row r="329" spans="1:8" ht="13.5" customHeight="1">
      <c r="A329" s="39" t="s">
        <v>52</v>
      </c>
      <c r="B329" s="2" t="s">
        <v>110</v>
      </c>
      <c r="C329" s="2" t="s">
        <v>380</v>
      </c>
      <c r="D329" s="2" t="s">
        <v>90</v>
      </c>
      <c r="E329" s="2" t="s">
        <v>245</v>
      </c>
      <c r="F329" s="125">
        <v>600000</v>
      </c>
      <c r="G329" s="83">
        <v>597731.57</v>
      </c>
      <c r="H329" s="73">
        <f t="shared" si="19"/>
        <v>2268.430000000051</v>
      </c>
    </row>
    <row r="330" spans="1:8" ht="13.5" customHeight="1">
      <c r="A330" s="39" t="s">
        <v>139</v>
      </c>
      <c r="B330" s="2" t="s">
        <v>110</v>
      </c>
      <c r="C330" s="2" t="s">
        <v>379</v>
      </c>
      <c r="D330" s="2" t="s">
        <v>90</v>
      </c>
      <c r="E330" s="2" t="s">
        <v>245</v>
      </c>
      <c r="F330" s="125">
        <v>5000</v>
      </c>
      <c r="G330" s="83">
        <v>2232</v>
      </c>
      <c r="H330" s="73">
        <f t="shared" si="19"/>
        <v>2768</v>
      </c>
    </row>
    <row r="331" spans="1:8" ht="13.5" customHeight="1">
      <c r="A331" s="39" t="s">
        <v>54</v>
      </c>
      <c r="B331" s="2" t="s">
        <v>110</v>
      </c>
      <c r="C331" s="2" t="s">
        <v>381</v>
      </c>
      <c r="D331" s="2" t="s">
        <v>90</v>
      </c>
      <c r="E331" s="2" t="s">
        <v>245</v>
      </c>
      <c r="F331" s="125">
        <v>20000</v>
      </c>
      <c r="G331" s="83">
        <v>6694.43</v>
      </c>
      <c r="H331" s="73">
        <f>F331-G331</f>
        <v>13305.57</v>
      </c>
    </row>
    <row r="332" spans="1:8" ht="13.5" customHeight="1">
      <c r="A332" s="39" t="s">
        <v>55</v>
      </c>
      <c r="B332" s="2" t="s">
        <v>110</v>
      </c>
      <c r="C332" s="2" t="s">
        <v>382</v>
      </c>
      <c r="D332" s="2" t="s">
        <v>90</v>
      </c>
      <c r="E332" s="2" t="s">
        <v>245</v>
      </c>
      <c r="F332" s="125">
        <v>5000</v>
      </c>
      <c r="G332" s="83">
        <v>0</v>
      </c>
      <c r="H332" s="73">
        <f>F332-G332</f>
        <v>5000</v>
      </c>
    </row>
    <row r="333" spans="1:8" ht="13.5" customHeight="1">
      <c r="A333" s="39" t="s">
        <v>56</v>
      </c>
      <c r="B333" s="2" t="s">
        <v>110</v>
      </c>
      <c r="C333" s="2" t="s">
        <v>383</v>
      </c>
      <c r="D333" s="2" t="s">
        <v>90</v>
      </c>
      <c r="E333" s="2" t="s">
        <v>245</v>
      </c>
      <c r="F333" s="125">
        <v>30000</v>
      </c>
      <c r="G333" s="83">
        <v>0</v>
      </c>
      <c r="H333" s="73">
        <f t="shared" si="19"/>
        <v>30000</v>
      </c>
    </row>
    <row r="334" spans="1:8" ht="13.5" customHeight="1">
      <c r="A334" s="39" t="s">
        <v>57</v>
      </c>
      <c r="B334" s="2" t="s">
        <v>110</v>
      </c>
      <c r="C334" s="2" t="s">
        <v>384</v>
      </c>
      <c r="D334" s="2" t="s">
        <v>90</v>
      </c>
      <c r="E334" s="2" t="s">
        <v>245</v>
      </c>
      <c r="F334" s="125">
        <v>30000</v>
      </c>
      <c r="G334" s="83">
        <v>16800</v>
      </c>
      <c r="H334" s="73">
        <f t="shared" si="19"/>
        <v>13200</v>
      </c>
    </row>
    <row r="335" spans="1:8" ht="13.5" customHeight="1">
      <c r="A335" s="39" t="s">
        <v>58</v>
      </c>
      <c r="B335" s="2" t="s">
        <v>110</v>
      </c>
      <c r="C335" s="2" t="s">
        <v>385</v>
      </c>
      <c r="D335" s="2" t="s">
        <v>90</v>
      </c>
      <c r="E335" s="2" t="s">
        <v>245</v>
      </c>
      <c r="F335" s="125">
        <v>3500</v>
      </c>
      <c r="G335" s="83">
        <v>0</v>
      </c>
      <c r="H335" s="73">
        <f t="shared" si="19"/>
        <v>3500</v>
      </c>
    </row>
    <row r="336" spans="1:8" ht="13.5" customHeight="1">
      <c r="A336" s="39" t="s">
        <v>59</v>
      </c>
      <c r="B336" s="2" t="s">
        <v>110</v>
      </c>
      <c r="C336" s="2" t="s">
        <v>387</v>
      </c>
      <c r="D336" s="2" t="s">
        <v>90</v>
      </c>
      <c r="E336" s="2" t="s">
        <v>245</v>
      </c>
      <c r="F336" s="124">
        <v>20000</v>
      </c>
      <c r="G336" s="72">
        <v>0</v>
      </c>
      <c r="H336" s="73">
        <f t="shared" si="19"/>
        <v>20000</v>
      </c>
    </row>
    <row r="337" spans="1:8" ht="13.5" customHeight="1">
      <c r="A337" s="39" t="s">
        <v>61</v>
      </c>
      <c r="B337" s="2" t="s">
        <v>110</v>
      </c>
      <c r="C337" s="2" t="s">
        <v>386</v>
      </c>
      <c r="D337" s="2" t="s">
        <v>90</v>
      </c>
      <c r="E337" s="2" t="s">
        <v>245</v>
      </c>
      <c r="F337" s="125">
        <v>21000</v>
      </c>
      <c r="G337" s="84">
        <v>0</v>
      </c>
      <c r="H337" s="73">
        <f>F337-G337</f>
        <v>21000</v>
      </c>
    </row>
    <row r="338" spans="1:8" ht="14.25" customHeight="1">
      <c r="A338" s="39" t="s">
        <v>58</v>
      </c>
      <c r="B338" s="2" t="s">
        <v>110</v>
      </c>
      <c r="C338" s="2" t="s">
        <v>510</v>
      </c>
      <c r="D338" s="2" t="s">
        <v>90</v>
      </c>
      <c r="E338" s="2" t="s">
        <v>245</v>
      </c>
      <c r="F338" s="125">
        <v>1500</v>
      </c>
      <c r="G338" s="84">
        <v>959.36</v>
      </c>
      <c r="H338" s="73">
        <f t="shared" si="19"/>
        <v>540.64</v>
      </c>
    </row>
    <row r="339" spans="1:8" ht="13.5" customHeight="1">
      <c r="A339" s="78" t="s">
        <v>167</v>
      </c>
      <c r="B339" s="2"/>
      <c r="C339" s="2"/>
      <c r="D339" s="2"/>
      <c r="E339" s="2"/>
      <c r="F339" s="79">
        <f>SUM(F340:F350)</f>
        <v>94000</v>
      </c>
      <c r="G339" s="79">
        <f>SUM(G340:G350)</f>
        <v>71254</v>
      </c>
      <c r="H339" s="80">
        <f t="shared" si="19"/>
        <v>22746</v>
      </c>
    </row>
    <row r="340" spans="1:8" ht="13.5" customHeight="1">
      <c r="A340" s="39" t="s">
        <v>51</v>
      </c>
      <c r="B340" s="2" t="s">
        <v>110</v>
      </c>
      <c r="C340" s="2" t="s">
        <v>378</v>
      </c>
      <c r="D340" s="2" t="s">
        <v>98</v>
      </c>
      <c r="E340" s="2" t="s">
        <v>245</v>
      </c>
      <c r="F340" s="125">
        <v>29211.37</v>
      </c>
      <c r="G340" s="83">
        <v>29211.37</v>
      </c>
      <c r="H340" s="73">
        <f t="shared" si="19"/>
        <v>0</v>
      </c>
    </row>
    <row r="341" spans="1:8" ht="13.5" customHeight="1">
      <c r="A341" s="39" t="s">
        <v>52</v>
      </c>
      <c r="B341" s="2" t="s">
        <v>110</v>
      </c>
      <c r="C341" s="2" t="s">
        <v>380</v>
      </c>
      <c r="D341" s="2" t="s">
        <v>98</v>
      </c>
      <c r="E341" s="2" t="s">
        <v>245</v>
      </c>
      <c r="F341" s="125">
        <v>788.63</v>
      </c>
      <c r="G341" s="83">
        <v>788.63</v>
      </c>
      <c r="H341" s="73">
        <f aca="true" t="shared" si="21" ref="H341:H346">F341-G341</f>
        <v>0</v>
      </c>
    </row>
    <row r="342" spans="1:8" ht="13.5" customHeight="1">
      <c r="A342" s="39" t="s">
        <v>139</v>
      </c>
      <c r="B342" s="2" t="s">
        <v>110</v>
      </c>
      <c r="C342" s="2" t="s">
        <v>379</v>
      </c>
      <c r="D342" s="2" t="s">
        <v>98</v>
      </c>
      <c r="E342" s="2" t="s">
        <v>245</v>
      </c>
      <c r="F342" s="125">
        <v>3000</v>
      </c>
      <c r="G342" s="83">
        <v>600</v>
      </c>
      <c r="H342" s="73">
        <f t="shared" si="21"/>
        <v>2400</v>
      </c>
    </row>
    <row r="343" spans="1:8" ht="13.5" customHeight="1">
      <c r="A343" s="39" t="s">
        <v>55</v>
      </c>
      <c r="B343" s="2" t="s">
        <v>110</v>
      </c>
      <c r="C343" s="2" t="s">
        <v>450</v>
      </c>
      <c r="D343" s="2" t="s">
        <v>98</v>
      </c>
      <c r="E343" s="2" t="s">
        <v>245</v>
      </c>
      <c r="F343" s="125">
        <v>36000</v>
      </c>
      <c r="G343" s="83">
        <v>30000</v>
      </c>
      <c r="H343" s="73">
        <f t="shared" si="21"/>
        <v>6000</v>
      </c>
    </row>
    <row r="344" spans="1:8" ht="13.5" customHeight="1">
      <c r="A344" s="39" t="s">
        <v>474</v>
      </c>
      <c r="B344" s="2" t="s">
        <v>110</v>
      </c>
      <c r="C344" s="2" t="s">
        <v>475</v>
      </c>
      <c r="D344" s="2" t="s">
        <v>98</v>
      </c>
      <c r="E344" s="2" t="s">
        <v>245</v>
      </c>
      <c r="F344" s="125">
        <v>7230</v>
      </c>
      <c r="G344" s="83">
        <v>7050</v>
      </c>
      <c r="H344" s="73">
        <f t="shared" si="21"/>
        <v>180</v>
      </c>
    </row>
    <row r="345" spans="1:8" ht="13.5" customHeight="1">
      <c r="A345" s="39" t="s">
        <v>55</v>
      </c>
      <c r="B345" s="2" t="s">
        <v>110</v>
      </c>
      <c r="C345" s="2" t="s">
        <v>382</v>
      </c>
      <c r="D345" s="2" t="s">
        <v>98</v>
      </c>
      <c r="E345" s="2" t="s">
        <v>245</v>
      </c>
      <c r="F345" s="125">
        <v>2000</v>
      </c>
      <c r="G345" s="83">
        <v>0</v>
      </c>
      <c r="H345" s="73">
        <f t="shared" si="21"/>
        <v>2000</v>
      </c>
    </row>
    <row r="346" spans="1:8" ht="13.5" customHeight="1">
      <c r="A346" s="39" t="s">
        <v>56</v>
      </c>
      <c r="B346" s="2" t="s">
        <v>110</v>
      </c>
      <c r="C346" s="2" t="s">
        <v>383</v>
      </c>
      <c r="D346" s="2" t="s">
        <v>98</v>
      </c>
      <c r="E346" s="2" t="s">
        <v>245</v>
      </c>
      <c r="F346" s="124">
        <v>5000</v>
      </c>
      <c r="G346" s="71">
        <v>0</v>
      </c>
      <c r="H346" s="73">
        <f t="shared" si="21"/>
        <v>5000</v>
      </c>
    </row>
    <row r="347" spans="1:8" ht="13.5" customHeight="1">
      <c r="A347" s="39" t="s">
        <v>57</v>
      </c>
      <c r="B347" s="2" t="s">
        <v>110</v>
      </c>
      <c r="C347" s="2" t="s">
        <v>384</v>
      </c>
      <c r="D347" s="2" t="s">
        <v>98</v>
      </c>
      <c r="E347" s="2" t="s">
        <v>245</v>
      </c>
      <c r="F347" s="124">
        <v>4000</v>
      </c>
      <c r="G347" s="71">
        <v>1600</v>
      </c>
      <c r="H347" s="73">
        <f t="shared" si="19"/>
        <v>2400</v>
      </c>
    </row>
    <row r="348" spans="1:8" ht="13.5" customHeight="1">
      <c r="A348" s="39" t="s">
        <v>58</v>
      </c>
      <c r="B348" s="2" t="s">
        <v>110</v>
      </c>
      <c r="C348" s="2" t="s">
        <v>385</v>
      </c>
      <c r="D348" s="2" t="s">
        <v>98</v>
      </c>
      <c r="E348" s="2" t="s">
        <v>245</v>
      </c>
      <c r="F348" s="124">
        <v>1000</v>
      </c>
      <c r="G348" s="72">
        <v>0</v>
      </c>
      <c r="H348" s="73">
        <f t="shared" si="19"/>
        <v>1000</v>
      </c>
    </row>
    <row r="349" spans="1:8" ht="13.5" customHeight="1">
      <c r="A349" s="39" t="s">
        <v>59</v>
      </c>
      <c r="B349" s="2" t="s">
        <v>110</v>
      </c>
      <c r="C349" s="2" t="s">
        <v>387</v>
      </c>
      <c r="D349" s="2" t="s">
        <v>98</v>
      </c>
      <c r="E349" s="2" t="s">
        <v>245</v>
      </c>
      <c r="F349" s="124">
        <v>0</v>
      </c>
      <c r="G349" s="71">
        <v>0</v>
      </c>
      <c r="H349" s="73">
        <f t="shared" si="19"/>
        <v>0</v>
      </c>
    </row>
    <row r="350" spans="1:8" ht="12.75" customHeight="1">
      <c r="A350" s="39" t="s">
        <v>61</v>
      </c>
      <c r="B350" s="2" t="s">
        <v>110</v>
      </c>
      <c r="C350" s="2" t="s">
        <v>386</v>
      </c>
      <c r="D350" s="2" t="s">
        <v>98</v>
      </c>
      <c r="E350" s="2" t="s">
        <v>245</v>
      </c>
      <c r="F350" s="124">
        <v>5770</v>
      </c>
      <c r="G350" s="72">
        <v>2004</v>
      </c>
      <c r="H350" s="73">
        <f t="shared" si="19"/>
        <v>3766</v>
      </c>
    </row>
    <row r="351" spans="1:8" ht="15" customHeight="1">
      <c r="A351" s="78" t="s">
        <v>166</v>
      </c>
      <c r="B351" s="2"/>
      <c r="C351" s="2"/>
      <c r="D351" s="2"/>
      <c r="E351" s="2"/>
      <c r="F351" s="126">
        <f>SUM(F352:F361)</f>
        <v>428000</v>
      </c>
      <c r="G351" s="126">
        <f>SUM(G352:G361)</f>
        <v>298368.81999999995</v>
      </c>
      <c r="H351" s="80">
        <f aca="true" t="shared" si="22" ref="H351:H360">F351-G351</f>
        <v>129631.18000000005</v>
      </c>
    </row>
    <row r="352" spans="1:8" ht="15" customHeight="1">
      <c r="A352" s="39" t="s">
        <v>51</v>
      </c>
      <c r="B352" s="2" t="s">
        <v>110</v>
      </c>
      <c r="C352" s="2" t="s">
        <v>388</v>
      </c>
      <c r="D352" s="2" t="s">
        <v>104</v>
      </c>
      <c r="E352" s="2" t="s">
        <v>245</v>
      </c>
      <c r="F352" s="125">
        <v>260000</v>
      </c>
      <c r="G352" s="83">
        <v>191601.74</v>
      </c>
      <c r="H352" s="73">
        <f t="shared" si="22"/>
        <v>68398.26000000001</v>
      </c>
    </row>
    <row r="353" spans="1:8" ht="15" customHeight="1">
      <c r="A353" s="39" t="s">
        <v>52</v>
      </c>
      <c r="B353" s="2" t="s">
        <v>110</v>
      </c>
      <c r="C353" s="2" t="s">
        <v>389</v>
      </c>
      <c r="D353" s="2" t="s">
        <v>104</v>
      </c>
      <c r="E353" s="2" t="s">
        <v>245</v>
      </c>
      <c r="F353" s="125">
        <v>80000</v>
      </c>
      <c r="G353" s="83">
        <v>71072.29</v>
      </c>
      <c r="H353" s="73">
        <f t="shared" si="22"/>
        <v>8927.710000000006</v>
      </c>
    </row>
    <row r="354" spans="1:8" ht="15" customHeight="1">
      <c r="A354" s="39" t="s">
        <v>139</v>
      </c>
      <c r="B354" s="2" t="s">
        <v>110</v>
      </c>
      <c r="C354" s="2" t="s">
        <v>390</v>
      </c>
      <c r="D354" s="2" t="s">
        <v>104</v>
      </c>
      <c r="E354" s="2" t="s">
        <v>245</v>
      </c>
      <c r="F354" s="125">
        <v>6000</v>
      </c>
      <c r="G354" s="83">
        <v>2116.67</v>
      </c>
      <c r="H354" s="73">
        <f t="shared" si="22"/>
        <v>3883.33</v>
      </c>
    </row>
    <row r="355" spans="1:8" ht="15" customHeight="1">
      <c r="A355" s="39" t="s">
        <v>54</v>
      </c>
      <c r="B355" s="2" t="s">
        <v>110</v>
      </c>
      <c r="C355" s="2" t="s">
        <v>448</v>
      </c>
      <c r="D355" s="2" t="s">
        <v>104</v>
      </c>
      <c r="E355" s="2" t="s">
        <v>245</v>
      </c>
      <c r="F355" s="125">
        <v>25800</v>
      </c>
      <c r="G355" s="83">
        <v>21500</v>
      </c>
      <c r="H355" s="73">
        <f>F355-G355</f>
        <v>4300</v>
      </c>
    </row>
    <row r="356" spans="1:8" ht="15" customHeight="1">
      <c r="A356" s="39" t="s">
        <v>57</v>
      </c>
      <c r="B356" s="2" t="s">
        <v>110</v>
      </c>
      <c r="C356" s="2" t="s">
        <v>476</v>
      </c>
      <c r="D356" s="2" t="s">
        <v>104</v>
      </c>
      <c r="E356" s="2" t="s">
        <v>245</v>
      </c>
      <c r="F356" s="124">
        <v>1290</v>
      </c>
      <c r="G356" s="71">
        <v>1290</v>
      </c>
      <c r="H356" s="73">
        <f>F356-G356</f>
        <v>0</v>
      </c>
    </row>
    <row r="357" spans="1:8" ht="15" customHeight="1">
      <c r="A357" s="39" t="s">
        <v>54</v>
      </c>
      <c r="B357" s="2" t="s">
        <v>110</v>
      </c>
      <c r="C357" s="2" t="s">
        <v>391</v>
      </c>
      <c r="D357" s="2" t="s">
        <v>104</v>
      </c>
      <c r="E357" s="2" t="s">
        <v>245</v>
      </c>
      <c r="F357" s="125">
        <v>4200</v>
      </c>
      <c r="G357" s="83">
        <v>3280.12</v>
      </c>
      <c r="H357" s="73">
        <f>F357-G357</f>
        <v>919.8800000000001</v>
      </c>
    </row>
    <row r="358" spans="1:8" ht="15" customHeight="1">
      <c r="A358" s="39" t="s">
        <v>55</v>
      </c>
      <c r="B358" s="2" t="s">
        <v>110</v>
      </c>
      <c r="C358" s="2" t="s">
        <v>392</v>
      </c>
      <c r="D358" s="2" t="s">
        <v>104</v>
      </c>
      <c r="E358" s="2" t="s">
        <v>245</v>
      </c>
      <c r="F358" s="125">
        <v>4000</v>
      </c>
      <c r="G358" s="83">
        <v>0</v>
      </c>
      <c r="H358" s="73">
        <f>F358-G358</f>
        <v>4000</v>
      </c>
    </row>
    <row r="359" spans="1:8" ht="15" customHeight="1">
      <c r="A359" s="39" t="s">
        <v>57</v>
      </c>
      <c r="B359" s="2" t="s">
        <v>110</v>
      </c>
      <c r="C359" s="2" t="s">
        <v>393</v>
      </c>
      <c r="D359" s="2" t="s">
        <v>104</v>
      </c>
      <c r="E359" s="2" t="s">
        <v>245</v>
      </c>
      <c r="F359" s="124">
        <v>16710</v>
      </c>
      <c r="G359" s="71">
        <v>0</v>
      </c>
      <c r="H359" s="73">
        <f t="shared" si="22"/>
        <v>16710</v>
      </c>
    </row>
    <row r="360" spans="1:8" ht="15" customHeight="1">
      <c r="A360" s="39" t="s">
        <v>59</v>
      </c>
      <c r="B360" s="2" t="s">
        <v>110</v>
      </c>
      <c r="C360" s="2" t="s">
        <v>394</v>
      </c>
      <c r="D360" s="2" t="s">
        <v>104</v>
      </c>
      <c r="E360" s="2" t="s">
        <v>245</v>
      </c>
      <c r="F360" s="124">
        <v>10000</v>
      </c>
      <c r="G360" s="71">
        <v>0</v>
      </c>
      <c r="H360" s="73">
        <f t="shared" si="22"/>
        <v>10000</v>
      </c>
    </row>
    <row r="361" spans="1:8" ht="15.75" customHeight="1">
      <c r="A361" s="39" t="s">
        <v>61</v>
      </c>
      <c r="B361" s="2" t="s">
        <v>110</v>
      </c>
      <c r="C361" s="2" t="s">
        <v>395</v>
      </c>
      <c r="D361" s="2" t="s">
        <v>104</v>
      </c>
      <c r="E361" s="2" t="s">
        <v>245</v>
      </c>
      <c r="F361" s="125">
        <v>20000</v>
      </c>
      <c r="G361" s="83">
        <v>7508</v>
      </c>
      <c r="H361" s="73">
        <f aca="true" t="shared" si="23" ref="H361:H367">F361-G361</f>
        <v>12492</v>
      </c>
    </row>
    <row r="362" spans="1:8" ht="22.5" customHeight="1">
      <c r="A362" s="78" t="s">
        <v>174</v>
      </c>
      <c r="B362" s="2"/>
      <c r="C362" s="100"/>
      <c r="D362" s="2"/>
      <c r="E362" s="2"/>
      <c r="F362" s="126">
        <f>SUM(F363:F364)</f>
        <v>525000</v>
      </c>
      <c r="G362" s="79">
        <f>SUM(G363:G364)</f>
        <v>0</v>
      </c>
      <c r="H362" s="80">
        <f t="shared" si="23"/>
        <v>525000</v>
      </c>
    </row>
    <row r="363" spans="1:8" ht="15.75" customHeight="1">
      <c r="A363" s="39" t="s">
        <v>51</v>
      </c>
      <c r="B363" s="2" t="s">
        <v>110</v>
      </c>
      <c r="C363" s="2" t="s">
        <v>359</v>
      </c>
      <c r="D363" s="2" t="s">
        <v>90</v>
      </c>
      <c r="E363" s="2" t="s">
        <v>245</v>
      </c>
      <c r="F363" s="124">
        <v>400000</v>
      </c>
      <c r="G363" s="72">
        <v>0</v>
      </c>
      <c r="H363" s="73">
        <f t="shared" si="23"/>
        <v>400000</v>
      </c>
    </row>
    <row r="364" spans="1:8" ht="15.75" customHeight="1">
      <c r="A364" s="39" t="s">
        <v>52</v>
      </c>
      <c r="B364" s="2" t="s">
        <v>110</v>
      </c>
      <c r="C364" s="2" t="s">
        <v>360</v>
      </c>
      <c r="D364" s="2" t="s">
        <v>90</v>
      </c>
      <c r="E364" s="2" t="s">
        <v>245</v>
      </c>
      <c r="F364" s="124">
        <v>125000</v>
      </c>
      <c r="G364" s="72">
        <v>0</v>
      </c>
      <c r="H364" s="73">
        <f t="shared" si="23"/>
        <v>125000</v>
      </c>
    </row>
    <row r="365" spans="1:8" ht="23.25" customHeight="1">
      <c r="A365" s="78" t="s">
        <v>174</v>
      </c>
      <c r="B365" s="2"/>
      <c r="C365" s="100"/>
      <c r="D365" s="2"/>
      <c r="E365" s="2"/>
      <c r="F365" s="126">
        <f>SUM(F366:F367)</f>
        <v>260000</v>
      </c>
      <c r="G365" s="79">
        <f>SUM(G366:G367)</f>
        <v>95554.52</v>
      </c>
      <c r="H365" s="80">
        <f t="shared" si="23"/>
        <v>164445.47999999998</v>
      </c>
    </row>
    <row r="366" spans="1:8" ht="15.75" customHeight="1">
      <c r="A366" s="39" t="s">
        <v>51</v>
      </c>
      <c r="B366" s="2" t="s">
        <v>110</v>
      </c>
      <c r="C366" s="2" t="s">
        <v>359</v>
      </c>
      <c r="D366" s="2" t="s">
        <v>104</v>
      </c>
      <c r="E366" s="2" t="s">
        <v>245</v>
      </c>
      <c r="F366" s="124">
        <v>200000</v>
      </c>
      <c r="G366" s="71">
        <v>95554.52</v>
      </c>
      <c r="H366" s="73">
        <f t="shared" si="23"/>
        <v>104445.48</v>
      </c>
    </row>
    <row r="367" spans="1:8" ht="15.75" customHeight="1">
      <c r="A367" s="39" t="s">
        <v>52</v>
      </c>
      <c r="B367" s="2" t="s">
        <v>110</v>
      </c>
      <c r="C367" s="2" t="s">
        <v>360</v>
      </c>
      <c r="D367" s="2" t="s">
        <v>104</v>
      </c>
      <c r="E367" s="2" t="s">
        <v>245</v>
      </c>
      <c r="F367" s="124">
        <v>60000</v>
      </c>
      <c r="G367" s="71">
        <v>0</v>
      </c>
      <c r="H367" s="73">
        <f t="shared" si="23"/>
        <v>60000</v>
      </c>
    </row>
    <row r="368" spans="1:8" ht="23.25" customHeight="1">
      <c r="A368" s="78" t="s">
        <v>174</v>
      </c>
      <c r="B368" s="2"/>
      <c r="C368" s="100"/>
      <c r="D368" s="2"/>
      <c r="E368" s="2"/>
      <c r="F368" s="126">
        <f>SUM(F369:F370)</f>
        <v>716100</v>
      </c>
      <c r="G368" s="79">
        <f>SUM(G369:G370)</f>
        <v>523195.43</v>
      </c>
      <c r="H368" s="80">
        <f>F368-G368</f>
        <v>192904.57</v>
      </c>
    </row>
    <row r="369" spans="1:8" ht="15.75" customHeight="1">
      <c r="A369" s="39" t="s">
        <v>51</v>
      </c>
      <c r="B369" s="2" t="s">
        <v>110</v>
      </c>
      <c r="C369" s="2" t="s">
        <v>506</v>
      </c>
      <c r="D369" s="2" t="s">
        <v>101</v>
      </c>
      <c r="E369" s="2" t="s">
        <v>511</v>
      </c>
      <c r="F369" s="124">
        <v>550000</v>
      </c>
      <c r="G369" s="71">
        <v>401570.17</v>
      </c>
      <c r="H369" s="73">
        <f>F369-G369</f>
        <v>148429.83000000002</v>
      </c>
    </row>
    <row r="370" spans="1:8" ht="15.75" customHeight="1">
      <c r="A370" s="39" t="s">
        <v>52</v>
      </c>
      <c r="B370" s="2" t="s">
        <v>110</v>
      </c>
      <c r="C370" s="2" t="s">
        <v>507</v>
      </c>
      <c r="D370" s="2" t="s">
        <v>101</v>
      </c>
      <c r="E370" s="2" t="s">
        <v>511</v>
      </c>
      <c r="F370" s="124">
        <v>166100</v>
      </c>
      <c r="G370" s="71">
        <v>121625.26</v>
      </c>
      <c r="H370" s="73">
        <f>F370-G370</f>
        <v>44474.740000000005</v>
      </c>
    </row>
    <row r="371" spans="1:8" ht="24.75" customHeight="1">
      <c r="A371" s="78" t="s">
        <v>168</v>
      </c>
      <c r="B371" s="2"/>
      <c r="C371" s="2"/>
      <c r="D371" s="2"/>
      <c r="E371" s="2"/>
      <c r="F371" s="126">
        <f>SUM(F372:F376)</f>
        <v>150000</v>
      </c>
      <c r="G371" s="79">
        <f>SUM(G372:G376)</f>
        <v>46665.01</v>
      </c>
      <c r="H371" s="80">
        <f aca="true" t="shared" si="24" ref="H371:H376">F371-G371</f>
        <v>103334.98999999999</v>
      </c>
    </row>
    <row r="372" spans="1:8" ht="15.75" customHeight="1">
      <c r="A372" s="39" t="s">
        <v>55</v>
      </c>
      <c r="B372" s="2" t="s">
        <v>110</v>
      </c>
      <c r="C372" s="2" t="s">
        <v>361</v>
      </c>
      <c r="D372" s="2" t="s">
        <v>90</v>
      </c>
      <c r="E372" s="2" t="s">
        <v>245</v>
      </c>
      <c r="F372" s="124">
        <v>10000</v>
      </c>
      <c r="G372" s="72">
        <v>0</v>
      </c>
      <c r="H372" s="73">
        <f t="shared" si="24"/>
        <v>10000</v>
      </c>
    </row>
    <row r="373" spans="1:8" ht="15.75" customHeight="1">
      <c r="A373" s="39" t="s">
        <v>57</v>
      </c>
      <c r="B373" s="2" t="s">
        <v>110</v>
      </c>
      <c r="C373" s="2" t="s">
        <v>362</v>
      </c>
      <c r="D373" s="2" t="s">
        <v>90</v>
      </c>
      <c r="E373" s="2" t="s">
        <v>245</v>
      </c>
      <c r="F373" s="124">
        <v>100000</v>
      </c>
      <c r="G373" s="105">
        <v>46665.01</v>
      </c>
      <c r="H373" s="73">
        <f t="shared" si="24"/>
        <v>53334.99</v>
      </c>
    </row>
    <row r="374" spans="1:8" ht="15.75" customHeight="1">
      <c r="A374" s="39" t="s">
        <v>58</v>
      </c>
      <c r="B374" s="2" t="s">
        <v>110</v>
      </c>
      <c r="C374" s="2" t="s">
        <v>363</v>
      </c>
      <c r="D374" s="2" t="s">
        <v>90</v>
      </c>
      <c r="E374" s="2" t="s">
        <v>245</v>
      </c>
      <c r="F374" s="124">
        <v>10000</v>
      </c>
      <c r="G374" s="72">
        <v>0</v>
      </c>
      <c r="H374" s="73">
        <f t="shared" si="24"/>
        <v>10000</v>
      </c>
    </row>
    <row r="375" spans="1:8" ht="15.75" customHeight="1">
      <c r="A375" s="39" t="s">
        <v>59</v>
      </c>
      <c r="B375" s="2" t="s">
        <v>110</v>
      </c>
      <c r="C375" s="2" t="s">
        <v>364</v>
      </c>
      <c r="D375" s="2" t="s">
        <v>90</v>
      </c>
      <c r="E375" s="2" t="s">
        <v>245</v>
      </c>
      <c r="F375" s="124">
        <v>20000</v>
      </c>
      <c r="G375" s="72">
        <v>0</v>
      </c>
      <c r="H375" s="73">
        <f t="shared" si="24"/>
        <v>20000</v>
      </c>
    </row>
    <row r="376" spans="1:8" ht="15.75" customHeight="1">
      <c r="A376" s="39" t="s">
        <v>61</v>
      </c>
      <c r="B376" s="2" t="s">
        <v>110</v>
      </c>
      <c r="C376" s="2" t="s">
        <v>365</v>
      </c>
      <c r="D376" s="2" t="s">
        <v>90</v>
      </c>
      <c r="E376" s="2" t="s">
        <v>245</v>
      </c>
      <c r="F376" s="124">
        <v>10000</v>
      </c>
      <c r="G376" s="72">
        <v>0</v>
      </c>
      <c r="H376" s="73">
        <f t="shared" si="24"/>
        <v>10000</v>
      </c>
    </row>
    <row r="377" spans="1:8" ht="23.25" customHeight="1">
      <c r="A377" s="78" t="s">
        <v>175</v>
      </c>
      <c r="B377" s="2"/>
      <c r="C377" s="2"/>
      <c r="D377" s="2"/>
      <c r="E377" s="2"/>
      <c r="F377" s="126">
        <f>SUM(F378:F382)</f>
        <v>150000</v>
      </c>
      <c r="G377" s="126">
        <f>SUM(G378:G382)</f>
        <v>68191.66</v>
      </c>
      <c r="H377" s="80">
        <f aca="true" t="shared" si="25" ref="H377:H382">F377-G377</f>
        <v>81808.34</v>
      </c>
    </row>
    <row r="378" spans="1:8" ht="15" customHeight="1">
      <c r="A378" s="39" t="s">
        <v>474</v>
      </c>
      <c r="B378" s="2" t="s">
        <v>110</v>
      </c>
      <c r="C378" s="2" t="s">
        <v>477</v>
      </c>
      <c r="D378" s="2" t="s">
        <v>98</v>
      </c>
      <c r="E378" s="2" t="s">
        <v>245</v>
      </c>
      <c r="F378" s="124">
        <v>5800</v>
      </c>
      <c r="G378" s="72">
        <v>5800</v>
      </c>
      <c r="H378" s="73">
        <f t="shared" si="25"/>
        <v>0</v>
      </c>
    </row>
    <row r="379" spans="1:8" ht="15" customHeight="1">
      <c r="A379" s="39" t="s">
        <v>57</v>
      </c>
      <c r="B379" s="2" t="s">
        <v>110</v>
      </c>
      <c r="C379" s="2" t="s">
        <v>362</v>
      </c>
      <c r="D379" s="2" t="s">
        <v>98</v>
      </c>
      <c r="E379" s="2" t="s">
        <v>245</v>
      </c>
      <c r="F379" s="124">
        <v>65000</v>
      </c>
      <c r="G379" s="72">
        <v>23229.66</v>
      </c>
      <c r="H379" s="73">
        <f t="shared" si="25"/>
        <v>41770.34</v>
      </c>
    </row>
    <row r="380" spans="1:8" ht="15" customHeight="1">
      <c r="A380" s="39" t="s">
        <v>58</v>
      </c>
      <c r="B380" s="2" t="s">
        <v>110</v>
      </c>
      <c r="C380" s="2" t="s">
        <v>363</v>
      </c>
      <c r="D380" s="2" t="s">
        <v>98</v>
      </c>
      <c r="E380" s="2" t="s">
        <v>245</v>
      </c>
      <c r="F380" s="124">
        <v>10000</v>
      </c>
      <c r="G380" s="72">
        <v>0</v>
      </c>
      <c r="H380" s="73">
        <f t="shared" si="25"/>
        <v>10000</v>
      </c>
    </row>
    <row r="381" spans="1:8" ht="15" customHeight="1">
      <c r="A381" s="39" t="s">
        <v>59</v>
      </c>
      <c r="B381" s="2" t="s">
        <v>110</v>
      </c>
      <c r="C381" s="2" t="s">
        <v>364</v>
      </c>
      <c r="D381" s="2" t="s">
        <v>98</v>
      </c>
      <c r="E381" s="2" t="s">
        <v>245</v>
      </c>
      <c r="F381" s="124">
        <v>65000</v>
      </c>
      <c r="G381" s="72">
        <v>39162</v>
      </c>
      <c r="H381" s="73">
        <f t="shared" si="25"/>
        <v>25838</v>
      </c>
    </row>
    <row r="382" spans="1:8" ht="12" customHeight="1">
      <c r="A382" s="39" t="s">
        <v>61</v>
      </c>
      <c r="B382" s="2" t="s">
        <v>110</v>
      </c>
      <c r="C382" s="2" t="s">
        <v>365</v>
      </c>
      <c r="D382" s="2" t="s">
        <v>98</v>
      </c>
      <c r="E382" s="2" t="s">
        <v>245</v>
      </c>
      <c r="F382" s="124">
        <v>4200</v>
      </c>
      <c r="G382" s="72">
        <v>0</v>
      </c>
      <c r="H382" s="73">
        <f t="shared" si="25"/>
        <v>4200</v>
      </c>
    </row>
    <row r="383" spans="1:8" ht="3" customHeight="1" hidden="1" thickBot="1">
      <c r="A383" s="10"/>
      <c r="B383" s="50"/>
      <c r="C383" s="28"/>
      <c r="D383" s="28"/>
      <c r="E383" s="28"/>
      <c r="F383" s="75"/>
      <c r="G383" s="75"/>
      <c r="H383" s="75"/>
    </row>
    <row r="384" spans="1:8" ht="17.25" customHeight="1">
      <c r="A384" s="78" t="s">
        <v>456</v>
      </c>
      <c r="B384" s="2"/>
      <c r="C384" s="100"/>
      <c r="D384" s="2"/>
      <c r="E384" s="2"/>
      <c r="F384" s="126">
        <f>SUM(F385:F385)</f>
        <v>300000</v>
      </c>
      <c r="G384" s="126">
        <f>SUM(G385:G385)</f>
        <v>300000</v>
      </c>
      <c r="H384" s="80">
        <f>F384-G384</f>
        <v>0</v>
      </c>
    </row>
    <row r="385" spans="1:8" ht="15" customHeight="1">
      <c r="A385" s="39" t="s">
        <v>59</v>
      </c>
      <c r="B385" s="2" t="s">
        <v>108</v>
      </c>
      <c r="C385" s="2" t="s">
        <v>457</v>
      </c>
      <c r="D385" s="2" t="s">
        <v>101</v>
      </c>
      <c r="E385" s="2" t="s">
        <v>514</v>
      </c>
      <c r="F385" s="124">
        <v>300000</v>
      </c>
      <c r="G385" s="71">
        <v>300000</v>
      </c>
      <c r="H385" s="73">
        <f>F385-G385</f>
        <v>0</v>
      </c>
    </row>
    <row r="386" spans="1:8" ht="15" customHeight="1">
      <c r="A386" s="78" t="s">
        <v>512</v>
      </c>
      <c r="B386" s="2"/>
      <c r="C386" s="100"/>
      <c r="D386" s="2"/>
      <c r="E386" s="2"/>
      <c r="F386" s="126">
        <f>SUM(F387:F387)</f>
        <v>131500</v>
      </c>
      <c r="G386" s="79">
        <f>SUM(G387:G387)</f>
        <v>131500</v>
      </c>
      <c r="H386" s="80">
        <f>F386-G386</f>
        <v>0</v>
      </c>
    </row>
    <row r="387" spans="1:8" ht="15" customHeight="1" thickBot="1">
      <c r="A387" s="39" t="s">
        <v>59</v>
      </c>
      <c r="B387" s="2" t="s">
        <v>110</v>
      </c>
      <c r="C387" s="2" t="s">
        <v>513</v>
      </c>
      <c r="D387" s="2" t="s">
        <v>101</v>
      </c>
      <c r="E387" s="2" t="s">
        <v>515</v>
      </c>
      <c r="F387" s="124">
        <v>131500</v>
      </c>
      <c r="G387" s="71">
        <v>131500</v>
      </c>
      <c r="H387" s="73">
        <f>F387-G387</f>
        <v>0</v>
      </c>
    </row>
    <row r="388" spans="1:8" ht="27" customHeight="1" thickBot="1">
      <c r="A388" s="78" t="s">
        <v>146</v>
      </c>
      <c r="B388" s="70">
        <v>450</v>
      </c>
      <c r="C388" s="69" t="s">
        <v>29</v>
      </c>
      <c r="D388" s="69"/>
      <c r="E388" s="69"/>
      <c r="F388" s="76"/>
      <c r="G388" s="76">
        <f>Лист1!F114</f>
        <v>-17243308.070000023</v>
      </c>
      <c r="H388" s="77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2016-11-03T10:35:49Z</cp:lastPrinted>
  <dcterms:created xsi:type="dcterms:W3CDTF">1999-06-18T11:49:53Z</dcterms:created>
  <dcterms:modified xsi:type="dcterms:W3CDTF">2016-11-03T10:40:52Z</dcterms:modified>
  <cp:category/>
  <cp:version/>
  <cp:contentType/>
  <cp:contentStatus/>
</cp:coreProperties>
</file>